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"/>
    </mc:Choice>
  </mc:AlternateContent>
  <bookViews>
    <workbookView xWindow="0" yWindow="12420" windowWidth="27795" windowHeight="12585"/>
  </bookViews>
  <sheets>
    <sheet name="proračun 2017-2019" sheetId="1" r:id="rId1"/>
    <sheet name="." sheetId="2" r:id="rId2"/>
    <sheet name=".." sheetId="3" r:id="rId3"/>
  </sheets>
  <definedNames>
    <definedName name="_xlnm.Print_Titles" localSheetId="0">'proračun 2017-2019'!$1:$4</definedName>
  </definedNames>
  <calcPr calcId="162913"/>
</workbook>
</file>

<file path=xl/calcChain.xml><?xml version="1.0" encoding="utf-8"?>
<calcChain xmlns="http://schemas.openxmlformats.org/spreadsheetml/2006/main">
  <c r="K85" i="1" l="1"/>
  <c r="L85" i="1"/>
  <c r="K70" i="1"/>
  <c r="L70" i="1"/>
  <c r="K62" i="1"/>
  <c r="L62" i="1"/>
  <c r="K59" i="1"/>
  <c r="L59" i="1"/>
  <c r="K61" i="1"/>
  <c r="L61" i="1"/>
  <c r="K65" i="1"/>
  <c r="L65" i="1"/>
  <c r="K67" i="1"/>
  <c r="L67" i="1"/>
  <c r="L353" i="1" l="1"/>
  <c r="L352" i="1" s="1"/>
  <c r="K353" i="1"/>
  <c r="J353" i="1"/>
  <c r="J352" i="1" s="1"/>
  <c r="I353" i="1"/>
  <c r="H353" i="1"/>
  <c r="K352" i="1"/>
  <c r="I352" i="1"/>
  <c r="H352" i="1"/>
  <c r="G352" i="1"/>
  <c r="F352" i="1"/>
  <c r="L349" i="1"/>
  <c r="L348" i="1" s="1"/>
  <c r="K349" i="1"/>
  <c r="K348" i="1" s="1"/>
  <c r="J349" i="1"/>
  <c r="J348" i="1" s="1"/>
  <c r="I349" i="1"/>
  <c r="H349" i="1"/>
  <c r="I348" i="1"/>
  <c r="H348" i="1"/>
  <c r="G348" i="1"/>
  <c r="F348" i="1"/>
  <c r="L347" i="1"/>
  <c r="K347" i="1"/>
  <c r="J347" i="1"/>
  <c r="I347" i="1"/>
  <c r="H347" i="1"/>
  <c r="L342" i="1"/>
  <c r="K342" i="1"/>
  <c r="J342" i="1"/>
  <c r="L339" i="1"/>
  <c r="K339" i="1"/>
  <c r="J339" i="1"/>
  <c r="L336" i="1"/>
  <c r="K336" i="1"/>
  <c r="J336" i="1"/>
  <c r="L333" i="1"/>
  <c r="K333" i="1"/>
  <c r="J333" i="1"/>
  <c r="L326" i="1"/>
  <c r="K326" i="1"/>
  <c r="J326" i="1"/>
  <c r="L323" i="1"/>
  <c r="K323" i="1"/>
  <c r="J323" i="1"/>
  <c r="L318" i="1"/>
  <c r="K318" i="1"/>
  <c r="J318" i="1"/>
  <c r="L315" i="1"/>
  <c r="K315" i="1"/>
  <c r="J315" i="1"/>
  <c r="L311" i="1"/>
  <c r="K311" i="1"/>
  <c r="J311" i="1"/>
  <c r="L308" i="1"/>
  <c r="K308" i="1"/>
  <c r="J308" i="1"/>
  <c r="L305" i="1"/>
  <c r="K305" i="1"/>
  <c r="J305" i="1"/>
  <c r="L298" i="1"/>
  <c r="K298" i="1"/>
  <c r="J298" i="1"/>
  <c r="L295" i="1"/>
  <c r="K295" i="1"/>
  <c r="J295" i="1"/>
  <c r="L290" i="1"/>
  <c r="K290" i="1"/>
  <c r="J290" i="1"/>
  <c r="L287" i="1"/>
  <c r="L284" i="1" s="1"/>
  <c r="K287" i="1"/>
  <c r="J287" i="1"/>
  <c r="L283" i="1"/>
  <c r="K283" i="1"/>
  <c r="J283" i="1"/>
  <c r="I283" i="1"/>
  <c r="H283" i="1"/>
  <c r="L276" i="1"/>
  <c r="K276" i="1"/>
  <c r="J276" i="1"/>
  <c r="I276" i="1"/>
  <c r="H276" i="1"/>
  <c r="L273" i="1"/>
  <c r="K273" i="1"/>
  <c r="J273" i="1"/>
  <c r="I273" i="1"/>
  <c r="H273" i="1"/>
  <c r="L270" i="1"/>
  <c r="K270" i="1"/>
  <c r="J270" i="1"/>
  <c r="I270" i="1"/>
  <c r="H270" i="1"/>
  <c r="L261" i="1"/>
  <c r="K261" i="1"/>
  <c r="J261" i="1"/>
  <c r="I261" i="1"/>
  <c r="H261" i="1"/>
  <c r="L258" i="1"/>
  <c r="K258" i="1"/>
  <c r="J258" i="1"/>
  <c r="I258" i="1"/>
  <c r="H258" i="1"/>
  <c r="L251" i="1"/>
  <c r="K251" i="1"/>
  <c r="J251" i="1"/>
  <c r="I251" i="1"/>
  <c r="H251" i="1"/>
  <c r="L246" i="1"/>
  <c r="K246" i="1"/>
  <c r="J246" i="1"/>
  <c r="I246" i="1"/>
  <c r="H246" i="1"/>
  <c r="L243" i="1"/>
  <c r="K243" i="1"/>
  <c r="J243" i="1"/>
  <c r="I243" i="1"/>
  <c r="H243" i="1"/>
  <c r="I236" i="1"/>
  <c r="L235" i="1"/>
  <c r="K235" i="1"/>
  <c r="J235" i="1"/>
  <c r="I235" i="1"/>
  <c r="H235" i="1"/>
  <c r="L228" i="1"/>
  <c r="K228" i="1"/>
  <c r="J228" i="1"/>
  <c r="I228" i="1"/>
  <c r="H228" i="1"/>
  <c r="L225" i="1"/>
  <c r="K225" i="1"/>
  <c r="J225" i="1"/>
  <c r="I225" i="1"/>
  <c r="H225" i="1"/>
  <c r="L222" i="1"/>
  <c r="K222" i="1"/>
  <c r="J222" i="1"/>
  <c r="I222" i="1"/>
  <c r="H222" i="1"/>
  <c r="L219" i="1"/>
  <c r="K219" i="1"/>
  <c r="J219" i="1"/>
  <c r="I219" i="1"/>
  <c r="H219" i="1"/>
  <c r="L214" i="1"/>
  <c r="K214" i="1"/>
  <c r="J214" i="1"/>
  <c r="I214" i="1"/>
  <c r="H214" i="1"/>
  <c r="L211" i="1"/>
  <c r="K211" i="1"/>
  <c r="J211" i="1"/>
  <c r="I211" i="1"/>
  <c r="H211" i="1"/>
  <c r="L198" i="1"/>
  <c r="K198" i="1"/>
  <c r="J198" i="1"/>
  <c r="I198" i="1"/>
  <c r="H198" i="1"/>
  <c r="L189" i="1"/>
  <c r="K189" i="1"/>
  <c r="J189" i="1"/>
  <c r="I189" i="1"/>
  <c r="H189" i="1"/>
  <c r="L180" i="1"/>
  <c r="K180" i="1"/>
  <c r="J180" i="1"/>
  <c r="I180" i="1"/>
  <c r="H180" i="1"/>
  <c r="L175" i="1"/>
  <c r="K175" i="1"/>
  <c r="J175" i="1"/>
  <c r="I175" i="1"/>
  <c r="H175" i="1"/>
  <c r="L172" i="1"/>
  <c r="K172" i="1"/>
  <c r="J172" i="1"/>
  <c r="I172" i="1"/>
  <c r="H172" i="1"/>
  <c r="H165" i="1" s="1"/>
  <c r="G165" i="1"/>
  <c r="F165" i="1"/>
  <c r="L164" i="1"/>
  <c r="L162" i="1" s="1"/>
  <c r="K164" i="1"/>
  <c r="K162" i="1" s="1"/>
  <c r="J164" i="1"/>
  <c r="I164" i="1"/>
  <c r="H164" i="1"/>
  <c r="J162" i="1"/>
  <c r="I162" i="1"/>
  <c r="H162" i="1"/>
  <c r="G162" i="1"/>
  <c r="F162" i="1"/>
  <c r="L161" i="1"/>
  <c r="K161" i="1"/>
  <c r="J161" i="1"/>
  <c r="I161" i="1"/>
  <c r="H161" i="1"/>
  <c r="L159" i="1"/>
  <c r="K159" i="1"/>
  <c r="J159" i="1"/>
  <c r="I159" i="1"/>
  <c r="H159" i="1"/>
  <c r="G159" i="1"/>
  <c r="F159" i="1"/>
  <c r="L158" i="1"/>
  <c r="L155" i="1" s="1"/>
  <c r="K158" i="1"/>
  <c r="J158" i="1"/>
  <c r="J155" i="1" s="1"/>
  <c r="I158" i="1"/>
  <c r="H158" i="1"/>
  <c r="K155" i="1"/>
  <c r="I155" i="1"/>
  <c r="H155" i="1"/>
  <c r="G155" i="1"/>
  <c r="F155" i="1"/>
  <c r="L154" i="1"/>
  <c r="K154" i="1"/>
  <c r="J154" i="1"/>
  <c r="L152" i="1"/>
  <c r="K152" i="1"/>
  <c r="J152" i="1"/>
  <c r="L149" i="1"/>
  <c r="K149" i="1"/>
  <c r="J149" i="1"/>
  <c r="I149" i="1"/>
  <c r="H149" i="1"/>
  <c r="L146" i="1"/>
  <c r="K146" i="1"/>
  <c r="J146" i="1"/>
  <c r="I146" i="1"/>
  <c r="H146" i="1"/>
  <c r="I142" i="1"/>
  <c r="H142" i="1"/>
  <c r="G142" i="1"/>
  <c r="F142" i="1"/>
  <c r="L141" i="1"/>
  <c r="K141" i="1"/>
  <c r="J141" i="1"/>
  <c r="I141" i="1"/>
  <c r="H141" i="1"/>
  <c r="L138" i="1"/>
  <c r="K138" i="1"/>
  <c r="J138" i="1"/>
  <c r="I138" i="1"/>
  <c r="H138" i="1"/>
  <c r="L136" i="1"/>
  <c r="K136" i="1"/>
  <c r="J136" i="1"/>
  <c r="I136" i="1"/>
  <c r="H136" i="1"/>
  <c r="L133" i="1"/>
  <c r="K133" i="1"/>
  <c r="J133" i="1"/>
  <c r="I129" i="1"/>
  <c r="H129" i="1"/>
  <c r="G129" i="1"/>
  <c r="F129" i="1"/>
  <c r="L128" i="1"/>
  <c r="K128" i="1"/>
  <c r="J128" i="1"/>
  <c r="I128" i="1"/>
  <c r="H128" i="1"/>
  <c r="L126" i="1"/>
  <c r="K126" i="1"/>
  <c r="J126" i="1"/>
  <c r="L124" i="1"/>
  <c r="K124" i="1"/>
  <c r="J124" i="1"/>
  <c r="J122" i="1" s="1"/>
  <c r="I124" i="1"/>
  <c r="H124" i="1"/>
  <c r="I122" i="1"/>
  <c r="H122" i="1"/>
  <c r="G122" i="1"/>
  <c r="F122" i="1"/>
  <c r="L121" i="1"/>
  <c r="K121" i="1"/>
  <c r="J121" i="1"/>
  <c r="I121" i="1"/>
  <c r="H121" i="1"/>
  <c r="L119" i="1"/>
  <c r="K119" i="1"/>
  <c r="J119" i="1"/>
  <c r="I119" i="1"/>
  <c r="H119" i="1"/>
  <c r="L117" i="1"/>
  <c r="K117" i="1"/>
  <c r="J117" i="1"/>
  <c r="I117" i="1"/>
  <c r="H117" i="1"/>
  <c r="L115" i="1"/>
  <c r="K115" i="1"/>
  <c r="J115" i="1"/>
  <c r="L113" i="1"/>
  <c r="K113" i="1"/>
  <c r="J113" i="1"/>
  <c r="L111" i="1"/>
  <c r="K111" i="1"/>
  <c r="J111" i="1"/>
  <c r="I111" i="1"/>
  <c r="H111" i="1"/>
  <c r="L109" i="1"/>
  <c r="K109" i="1"/>
  <c r="J109" i="1"/>
  <c r="I107" i="1"/>
  <c r="H107" i="1"/>
  <c r="G107" i="1"/>
  <c r="F107" i="1"/>
  <c r="L106" i="1"/>
  <c r="L104" i="1" s="1"/>
  <c r="K106" i="1"/>
  <c r="K104" i="1" s="1"/>
  <c r="J106" i="1"/>
  <c r="J104" i="1" s="1"/>
  <c r="I106" i="1"/>
  <c r="H106" i="1"/>
  <c r="I104" i="1"/>
  <c r="H104" i="1"/>
  <c r="G104" i="1"/>
  <c r="F104" i="1"/>
  <c r="L102" i="1"/>
  <c r="K102" i="1"/>
  <c r="J102" i="1"/>
  <c r="I102" i="1"/>
  <c r="H102" i="1"/>
  <c r="L99" i="1"/>
  <c r="K99" i="1"/>
  <c r="J99" i="1"/>
  <c r="I99" i="1"/>
  <c r="H99" i="1"/>
  <c r="L97" i="1"/>
  <c r="K97" i="1"/>
  <c r="J97" i="1"/>
  <c r="I97" i="1"/>
  <c r="H97" i="1"/>
  <c r="L95" i="1"/>
  <c r="K95" i="1"/>
  <c r="J95" i="1"/>
  <c r="I95" i="1"/>
  <c r="H95" i="1"/>
  <c r="L93" i="1"/>
  <c r="K93" i="1"/>
  <c r="J93" i="1"/>
  <c r="I93" i="1"/>
  <c r="H93" i="1"/>
  <c r="L87" i="1"/>
  <c r="K87" i="1"/>
  <c r="J87" i="1"/>
  <c r="I87" i="1"/>
  <c r="H87" i="1"/>
  <c r="J85" i="1"/>
  <c r="I85" i="1"/>
  <c r="H85" i="1"/>
  <c r="G85" i="1"/>
  <c r="F85" i="1"/>
  <c r="L84" i="1"/>
  <c r="L81" i="1" s="1"/>
  <c r="K84" i="1"/>
  <c r="K81" i="1" s="1"/>
  <c r="J84" i="1"/>
  <c r="J81" i="1" s="1"/>
  <c r="I84" i="1"/>
  <c r="H84" i="1"/>
  <c r="I81" i="1"/>
  <c r="H81" i="1"/>
  <c r="G81" i="1"/>
  <c r="F81" i="1"/>
  <c r="L80" i="1"/>
  <c r="K80" i="1"/>
  <c r="J80" i="1"/>
  <c r="I80" i="1"/>
  <c r="H80" i="1"/>
  <c r="L77" i="1"/>
  <c r="K77" i="1"/>
  <c r="J77" i="1"/>
  <c r="I77" i="1"/>
  <c r="H77" i="1"/>
  <c r="L75" i="1"/>
  <c r="K75" i="1"/>
  <c r="J75" i="1"/>
  <c r="I75" i="1"/>
  <c r="H75" i="1"/>
  <c r="L72" i="1"/>
  <c r="K72" i="1"/>
  <c r="J72" i="1"/>
  <c r="I72" i="1"/>
  <c r="H72" i="1"/>
  <c r="J70" i="1"/>
  <c r="I70" i="1"/>
  <c r="H70" i="1"/>
  <c r="G70" i="1"/>
  <c r="F70" i="1"/>
  <c r="L69" i="1"/>
  <c r="K69" i="1"/>
  <c r="J69" i="1"/>
  <c r="I69" i="1"/>
  <c r="H69" i="1"/>
  <c r="J67" i="1"/>
  <c r="I67" i="1"/>
  <c r="H67" i="1"/>
  <c r="J65" i="1"/>
  <c r="I65" i="1"/>
  <c r="H65" i="1"/>
  <c r="J62" i="1"/>
  <c r="I62" i="1"/>
  <c r="H62" i="1"/>
  <c r="G62" i="1"/>
  <c r="F62" i="1"/>
  <c r="J61" i="1"/>
  <c r="I61" i="1"/>
  <c r="H61" i="1"/>
  <c r="J59" i="1"/>
  <c r="I59" i="1"/>
  <c r="H59" i="1"/>
  <c r="L54" i="1"/>
  <c r="K54" i="1"/>
  <c r="J54" i="1"/>
  <c r="L52" i="1"/>
  <c r="K52" i="1"/>
  <c r="J52" i="1"/>
  <c r="I52" i="1"/>
  <c r="H52" i="1"/>
  <c r="L50" i="1"/>
  <c r="K50" i="1"/>
  <c r="J50" i="1"/>
  <c r="I50" i="1"/>
  <c r="H50" i="1"/>
  <c r="L46" i="1"/>
  <c r="K46" i="1"/>
  <c r="J46" i="1"/>
  <c r="I46" i="1"/>
  <c r="H46" i="1"/>
  <c r="L39" i="1"/>
  <c r="K39" i="1"/>
  <c r="J39" i="1"/>
  <c r="I39" i="1"/>
  <c r="H39" i="1"/>
  <c r="L35" i="1"/>
  <c r="K35" i="1"/>
  <c r="J35" i="1"/>
  <c r="I35" i="1"/>
  <c r="H35" i="1"/>
  <c r="L26" i="1"/>
  <c r="K26" i="1"/>
  <c r="J26" i="1"/>
  <c r="I26" i="1"/>
  <c r="H26" i="1"/>
  <c r="L20" i="1"/>
  <c r="K20" i="1"/>
  <c r="J20" i="1"/>
  <c r="I20" i="1"/>
  <c r="H20" i="1"/>
  <c r="L15" i="1"/>
  <c r="K15" i="1"/>
  <c r="J15" i="1"/>
  <c r="I15" i="1"/>
  <c r="H15" i="1"/>
  <c r="L12" i="1"/>
  <c r="K12" i="1"/>
  <c r="J12" i="1"/>
  <c r="I12" i="1"/>
  <c r="H12" i="1"/>
  <c r="L10" i="1"/>
  <c r="K10" i="1"/>
  <c r="J10" i="1"/>
  <c r="I10" i="1"/>
  <c r="H10" i="1"/>
  <c r="I6" i="1"/>
  <c r="H6" i="1"/>
  <c r="G6" i="1"/>
  <c r="F6" i="1"/>
  <c r="F5" i="1"/>
  <c r="H5" i="1" l="1"/>
  <c r="H236" i="1"/>
  <c r="L236" i="1"/>
  <c r="K236" i="1"/>
  <c r="J284" i="1"/>
  <c r="K284" i="1"/>
  <c r="G5" i="1"/>
  <c r="K142" i="1"/>
  <c r="K107" i="1"/>
  <c r="L129" i="1"/>
  <c r="J236" i="1"/>
  <c r="J312" i="1"/>
  <c r="K312" i="1"/>
  <c r="K6" i="1"/>
  <c r="L107" i="1"/>
  <c r="L122" i="1"/>
  <c r="L142" i="1"/>
  <c r="I165" i="1"/>
  <c r="I5" i="1" s="1"/>
  <c r="L6" i="1"/>
  <c r="K129" i="1"/>
  <c r="L312" i="1"/>
  <c r="L165" i="1"/>
  <c r="K165" i="1"/>
  <c r="J129" i="1"/>
  <c r="J165" i="1"/>
  <c r="J107" i="1"/>
  <c r="J6" i="1"/>
  <c r="J142" i="1"/>
  <c r="K122" i="1"/>
  <c r="K5" i="1" l="1"/>
  <c r="L5" i="1"/>
  <c r="J5" i="1"/>
</calcChain>
</file>

<file path=xl/sharedStrings.xml><?xml version="1.0" encoding="utf-8"?>
<sst xmlns="http://schemas.openxmlformats.org/spreadsheetml/2006/main" count="632" uniqueCount="151">
  <si>
    <t>PRO</t>
  </si>
  <si>
    <t>IZV</t>
  </si>
  <si>
    <t>FP</t>
  </si>
  <si>
    <t>KTO</t>
  </si>
  <si>
    <t>NAZIV AKTIVNOSTI ILI PROJEKTA</t>
  </si>
  <si>
    <t xml:space="preserve">Plan 2013           </t>
  </si>
  <si>
    <t>PRORAČUN 2014</t>
  </si>
  <si>
    <t>narudžbenice</t>
  </si>
  <si>
    <t>PLAN 2017.</t>
  </si>
  <si>
    <t>PLAN 2018.</t>
  </si>
  <si>
    <t>PLAN 2019.</t>
  </si>
  <si>
    <t>1</t>
  </si>
  <si>
    <t>2</t>
  </si>
  <si>
    <t>3</t>
  </si>
  <si>
    <t>4</t>
  </si>
  <si>
    <t>5</t>
  </si>
  <si>
    <t>UKUPNO</t>
  </si>
  <si>
    <t>A761016</t>
  </si>
  <si>
    <t>Administracija i upravljanje</t>
  </si>
  <si>
    <t>P3208</t>
  </si>
  <si>
    <t>0473</t>
  </si>
  <si>
    <t>Plaće za redovan rad</t>
  </si>
  <si>
    <t>Plaće za prekovremeni rad</t>
  </si>
  <si>
    <t>Plaće za posebne uvjete rada</t>
  </si>
  <si>
    <t>Plaće</t>
  </si>
  <si>
    <t xml:space="preserve">Ostali rashodi za zaposlene </t>
  </si>
  <si>
    <t>Doprinosi za obvezno zdravstveno osiguranje</t>
  </si>
  <si>
    <t>Doprinosi za obv. osigu. u slučaju nezaposlenosti</t>
  </si>
  <si>
    <t>Doprinosi na plaće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</si>
  <si>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</si>
  <si>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</si>
  <si>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</si>
  <si>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</si>
  <si>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Materijalni rashodi za zaposlene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</si>
  <si>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</si>
  <si>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</si>
  <si>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</si>
  <si>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</si>
  <si>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</si>
  <si>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materijal i energiju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</si>
  <si>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</si>
  <si>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</si>
  <si>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</si>
  <si>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</si>
  <si>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</si>
  <si>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</si>
  <si>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</si>
  <si>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</si>
  <si>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Rashodi za usluge</t>
  </si>
  <si>
    <t>Naknade troškova osobama izvan radnog odnosa</t>
  </si>
  <si>
    <t>Naknada za rad predstavničkih i izvršnih tijela</t>
  </si>
  <si>
    <t>Reprezentacija</t>
  </si>
  <si>
    <t>Članarine</t>
  </si>
  <si>
    <t>Pristojbe i naknade</t>
  </si>
  <si>
    <t>Troškovi sudskih postupaka</t>
  </si>
  <si>
    <t>Ostali nespomenuti rashodi poslovanja</t>
  </si>
  <si>
    <t>Bankarske usluge i usluge platnog pr.</t>
  </si>
  <si>
    <t>Zatezne kamate</t>
  </si>
  <si>
    <t>Ostali financijski rashodi</t>
  </si>
  <si>
    <t>Naknade građanima i kućanstvima u novcu</t>
  </si>
  <si>
    <t>Ostale kazne</t>
  </si>
  <si>
    <t>ostale kazne</t>
  </si>
  <si>
    <t>Uredska oprema i namještaj</t>
  </si>
  <si>
    <t>Komunikacijska oprema</t>
  </si>
  <si>
    <t>Oprema za održavanje i zaštitu</t>
  </si>
  <si>
    <t>Uređaji, strojevi i oprema za ostale namjene</t>
  </si>
  <si>
    <t>Postrojenja i oprema</t>
  </si>
  <si>
    <t>Dodatna ulaganja na građevinskim objektima</t>
  </si>
  <si>
    <t>K761017</t>
  </si>
  <si>
    <t>Obnova voznog parka</t>
  </si>
  <si>
    <t>Usluge tekućeg i investicijskog održavanja</t>
  </si>
  <si>
    <t>Premije osiguranja</t>
  </si>
  <si>
    <t>Dodatna ulaganja na prijevoznim sredstvima</t>
  </si>
  <si>
    <t>K761018</t>
  </si>
  <si>
    <t>Informatizacija Ministarstva</t>
  </si>
  <si>
    <t>Računalne usluge</t>
  </si>
  <si>
    <t>Licence</t>
  </si>
  <si>
    <t>Nematerijalna imovina</t>
  </si>
  <si>
    <t>Ulaganja u računalne programe</t>
  </si>
  <si>
    <t>K761007</t>
  </si>
  <si>
    <t>Izrade studija hrvatskog turizma</t>
  </si>
  <si>
    <t>Ostala nematerijalna imovina</t>
  </si>
  <si>
    <t>Tekući prijenosu između proračunskih korisnika istog proračuna</t>
  </si>
  <si>
    <t>A587006</t>
  </si>
  <si>
    <t>Međunarodna suradnja</t>
  </si>
  <si>
    <t xml:space="preserve">Usluge telefona,pošte </t>
  </si>
  <si>
    <t>Naknada za korištenje privatnog automobila</t>
  </si>
  <si>
    <t>A819027</t>
  </si>
  <si>
    <t>Poticaj za povećanje sigurnosti turista</t>
  </si>
  <si>
    <t>Tekuće donacije u novcu</t>
  </si>
  <si>
    <t>Tekuće donacije</t>
  </si>
  <si>
    <t>A587014</t>
  </si>
  <si>
    <t>JAČANJE TURISTIČKOG TRŽIŠTA I LJUDSKIH POTENCIJALA U TURIZMU</t>
  </si>
  <si>
    <t>Subvencije trgovačkim društvima u javnom sektoru</t>
  </si>
  <si>
    <t>Naknade troškovima izvan radnog odnosa</t>
  </si>
  <si>
    <t>NOVO</t>
  </si>
  <si>
    <t>Tekuće pomoći proračunskim korisnicima drugih proračuna</t>
  </si>
  <si>
    <t>Tekuće pomoći unutar općeg proračuna</t>
  </si>
  <si>
    <t>A761038</t>
  </si>
  <si>
    <t>Kategorizacija</t>
  </si>
  <si>
    <t>Motorni benzin i dizel gorivo</t>
  </si>
  <si>
    <t>04173</t>
  </si>
  <si>
    <t>Usluge telefona, prijevoza, rent-car</t>
  </si>
  <si>
    <t>A587055</t>
  </si>
  <si>
    <t>KONKURENTNOST TURISTIČKOG GOSPODARSTVA</t>
  </si>
  <si>
    <t xml:space="preserve">Rashodi za usluge </t>
  </si>
  <si>
    <t>Subvencije trgovačkim društvima</t>
  </si>
  <si>
    <t>Subvencije obrtnicima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</si>
  <si>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</si>
  <si>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</si>
  <si>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</si>
  <si>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</si>
  <si>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</si>
  <si>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Materijalne usluge</t>
  </si>
  <si>
    <t>Kapitalne pomoći unutar općeg proračuna</t>
  </si>
  <si>
    <t>Pomoći unutar općeg proračuna</t>
  </si>
  <si>
    <t>Tekuće pomoći proračunskim korisnicima</t>
  </si>
  <si>
    <t>Kapitalne pomoći proračnskim korisnicima</t>
  </si>
  <si>
    <t>Pomoći proračunskim korisnicima drugih proračuna</t>
  </si>
  <si>
    <t>A587018</t>
  </si>
  <si>
    <t>Programi subvencioniranja kreditnih programa u turizmu</t>
  </si>
  <si>
    <t>Subvencije trgovačkim društvima izvan javnog sektora</t>
  </si>
  <si>
    <t>Subvencije poljoprivrednicima i obrtnicima</t>
  </si>
  <si>
    <t xml:space="preserve">Subvencije 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</si>
  <si>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</si>
  <si>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</si>
  <si>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</si>
  <si>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</si>
  <si>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</si>
  <si>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</si>
  <si>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</si>
  <si>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</si>
  <si>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Naknada za korištenje službenog vozila u privatne svrhe</t>
  </si>
  <si>
    <t>Tekuće pomoći temeljem prijenosa EU sredstava</t>
  </si>
  <si>
    <t>Pomoći temeljem prijenosa EU sredstava</t>
  </si>
  <si>
    <t>Tekući prijenosi EU sredstava subjektima izvan općeg proračuna</t>
  </si>
  <si>
    <t>A587057</t>
  </si>
  <si>
    <t>OP Konkurentnost i kohezija Prioritet 2</t>
  </si>
  <si>
    <t>A587058</t>
  </si>
  <si>
    <t>Podrška upravljanju Strategijom EU za Jadransku i Jonsku regiju (EUSAIR)</t>
  </si>
  <si>
    <t>Projekti Europske teritorijalne suradnje</t>
  </si>
  <si>
    <t>Program sufinanciranja ulaganja u  kontinentalnu turističku infrastrukturu</t>
  </si>
  <si>
    <t>Hrvatski turistički vaucher-Cro kartica</t>
  </si>
  <si>
    <t>A587061</t>
  </si>
  <si>
    <t>A587060</t>
  </si>
  <si>
    <t>A587059</t>
  </si>
  <si>
    <t>Kapitalni prijenosi između proračunskih kosrisnika istog proračuna</t>
  </si>
  <si>
    <t>M I N I S T A R</t>
  </si>
  <si>
    <t>Gari Cappelli</t>
  </si>
  <si>
    <t>2017-2019</t>
  </si>
  <si>
    <t>PRORAČUN MINISTARSTVA TURIZMA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</si>
</sst>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9.5"/>
      <color rgb="FFFF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9C65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9.5"/>
      <color theme="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F7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0"/>
  </cellStyleXfs>
  <cellXfs count="207">
    <xf numFmtId="0" fontId="0" fillId="0" borderId="0" xfId="0"/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vertical="center" wrapText="1"/>
    </xf>
    <xf numFmtId="3" fontId="6" fillId="6" borderId="5" xfId="0" applyNumberFormat="1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4" fontId="6" fillId="7" borderId="5" xfId="0" applyNumberFormat="1" applyFont="1" applyFill="1" applyBorder="1" applyAlignment="1">
      <alignment horizontal="right" vertical="center"/>
    </xf>
    <xf numFmtId="3" fontId="6" fillId="7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wrapText="1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 wrapText="1"/>
    </xf>
    <xf numFmtId="49" fontId="6" fillId="8" borderId="5" xfId="0" applyNumberFormat="1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left" vertical="center" wrapText="1"/>
    </xf>
    <xf numFmtId="4" fontId="6" fillId="8" borderId="5" xfId="0" applyNumberFormat="1" applyFont="1" applyFill="1" applyBorder="1" applyAlignment="1">
      <alignment horizontal="right" vertical="center"/>
    </xf>
    <xf numFmtId="3" fontId="6" fillId="8" borderId="5" xfId="0" applyNumberFormat="1" applyFont="1" applyFill="1" applyBorder="1" applyAlignment="1">
      <alignment horizontal="right" vertical="center"/>
    </xf>
    <xf numFmtId="3" fontId="8" fillId="9" borderId="5" xfId="1" applyNumberFormat="1" applyFont="1" applyFill="1" applyBorder="1" applyAlignment="1">
      <alignment horizontal="right" vertical="center"/>
    </xf>
    <xf numFmtId="0" fontId="7" fillId="10" borderId="5" xfId="0" applyFont="1" applyFill="1" applyBorder="1" applyAlignment="1">
      <alignment horizontal="right" vertical="center" wrapText="1"/>
    </xf>
    <xf numFmtId="49" fontId="7" fillId="10" borderId="5" xfId="0" applyNumberFormat="1" applyFont="1" applyFill="1" applyBorder="1" applyAlignment="1">
      <alignment horizontal="right" vertical="center"/>
    </xf>
    <xf numFmtId="0" fontId="7" fillId="10" borderId="5" xfId="0" applyFont="1" applyFill="1" applyBorder="1" applyAlignment="1">
      <alignment horizontal="right" vertical="center"/>
    </xf>
    <xf numFmtId="0" fontId="7" fillId="10" borderId="5" xfId="0" applyFont="1" applyFill="1" applyBorder="1" applyAlignment="1">
      <alignment horizontal="left" vertical="center" wrapText="1"/>
    </xf>
    <xf numFmtId="4" fontId="7" fillId="10" borderId="5" xfId="0" applyNumberFormat="1" applyFont="1" applyFill="1" applyBorder="1" applyAlignment="1">
      <alignment horizontal="right" vertical="center"/>
    </xf>
    <xf numFmtId="3" fontId="7" fillId="10" borderId="5" xfId="0" applyNumberFormat="1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right" vertical="center" wrapText="1"/>
    </xf>
    <xf numFmtId="49" fontId="7" fillId="8" borderId="5" xfId="0" applyNumberFormat="1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right" vertical="center"/>
    </xf>
    <xf numFmtId="4" fontId="7" fillId="8" borderId="5" xfId="0" applyNumberFormat="1" applyFont="1" applyFill="1" applyBorder="1" applyAlignment="1">
      <alignment horizontal="right" vertical="center"/>
    </xf>
    <xf numFmtId="3" fontId="7" fillId="8" borderId="5" xfId="0" applyNumberFormat="1" applyFont="1" applyFill="1" applyBorder="1" applyAlignment="1">
      <alignment horizontal="right" vertical="center"/>
    </xf>
    <xf numFmtId="0" fontId="7" fillId="9" borderId="5" xfId="0" applyFont="1" applyFill="1" applyBorder="1" applyAlignment="1">
      <alignment horizontal="right" vertical="center" wrapText="1"/>
    </xf>
    <xf numFmtId="49" fontId="7" fillId="9" borderId="5" xfId="0" applyNumberFormat="1" applyFont="1" applyFill="1" applyBorder="1" applyAlignment="1">
      <alignment horizontal="right" vertical="center"/>
    </xf>
    <xf numFmtId="0" fontId="7" fillId="9" borderId="5" xfId="0" applyFont="1" applyFill="1" applyBorder="1" applyAlignment="1">
      <alignment horizontal="right" vertical="center"/>
    </xf>
    <xf numFmtId="0" fontId="7" fillId="9" borderId="5" xfId="0" applyFont="1" applyFill="1" applyBorder="1" applyAlignment="1">
      <alignment horizontal="left" vertical="center" wrapText="1"/>
    </xf>
    <xf numFmtId="4" fontId="7" fillId="9" borderId="5" xfId="0" applyNumberFormat="1" applyFont="1" applyFill="1" applyBorder="1" applyAlignment="1">
      <alignment horizontal="right" vertical="center"/>
    </xf>
    <xf numFmtId="3" fontId="7" fillId="9" borderId="5" xfId="0" applyNumberFormat="1" applyFont="1" applyFill="1" applyBorder="1" applyAlignment="1">
      <alignment horizontal="right" vertical="center"/>
    </xf>
    <xf numFmtId="0" fontId="9" fillId="9" borderId="5" xfId="0" applyFont="1" applyFill="1" applyBorder="1" applyAlignment="1">
      <alignment horizontal="right" vertical="center" wrapText="1"/>
    </xf>
    <xf numFmtId="49" fontId="9" fillId="9" borderId="5" xfId="0" applyNumberFormat="1" applyFont="1" applyFill="1" applyBorder="1" applyAlignment="1">
      <alignment horizontal="right" vertical="center"/>
    </xf>
    <xf numFmtId="0" fontId="9" fillId="9" borderId="5" xfId="0" applyFont="1" applyFill="1" applyBorder="1" applyAlignment="1">
      <alignment horizontal="right" vertical="center"/>
    </xf>
    <xf numFmtId="0" fontId="9" fillId="9" borderId="5" xfId="0" applyFont="1" applyFill="1" applyBorder="1" applyAlignment="1">
      <alignment horizontal="left" vertical="center" wrapText="1"/>
    </xf>
    <xf numFmtId="4" fontId="9" fillId="9" borderId="5" xfId="0" applyNumberFormat="1" applyFont="1" applyFill="1" applyBorder="1" applyAlignment="1">
      <alignment horizontal="right" vertical="center"/>
    </xf>
    <xf numFmtId="3" fontId="9" fillId="9" borderId="5" xfId="0" applyNumberFormat="1" applyFont="1" applyFill="1" applyBorder="1" applyAlignment="1">
      <alignment horizontal="right" vertical="center"/>
    </xf>
    <xf numFmtId="0" fontId="6" fillId="7" borderId="5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right" vertical="center" wrapText="1"/>
    </xf>
    <xf numFmtId="49" fontId="7" fillId="11" borderId="5" xfId="0" applyNumberFormat="1" applyFont="1" applyFill="1" applyBorder="1" applyAlignment="1">
      <alignment horizontal="right" vertical="center"/>
    </xf>
    <xf numFmtId="0" fontId="7" fillId="11" borderId="5" xfId="0" applyFont="1" applyFill="1" applyBorder="1" applyAlignment="1">
      <alignment horizontal="right" vertical="center"/>
    </xf>
    <xf numFmtId="0" fontId="7" fillId="11" borderId="5" xfId="0" applyFont="1" applyFill="1" applyBorder="1" applyAlignment="1">
      <alignment horizontal="left" vertical="center" wrapText="1"/>
    </xf>
    <xf numFmtId="4" fontId="7" fillId="11" borderId="5" xfId="0" applyNumberFormat="1" applyFont="1" applyFill="1" applyBorder="1" applyAlignment="1">
      <alignment horizontal="right" vertical="center"/>
    </xf>
    <xf numFmtId="3" fontId="7" fillId="11" borderId="5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vertical="center"/>
    </xf>
    <xf numFmtId="3" fontId="7" fillId="8" borderId="5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right" vertical="center"/>
    </xf>
    <xf numFmtId="4" fontId="6" fillId="9" borderId="5" xfId="0" applyNumberFormat="1" applyFont="1" applyFill="1" applyBorder="1" applyAlignment="1">
      <alignment horizontal="right" vertical="center"/>
    </xf>
    <xf numFmtId="3" fontId="6" fillId="9" borderId="5" xfId="0" applyNumberFormat="1" applyFont="1" applyFill="1" applyBorder="1" applyAlignment="1">
      <alignment horizontal="right" vertical="center"/>
    </xf>
    <xf numFmtId="3" fontId="7" fillId="9" borderId="5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10" borderId="5" xfId="0" applyNumberFormat="1" applyFont="1" applyFill="1" applyBorder="1" applyAlignment="1">
      <alignment vertical="center"/>
    </xf>
    <xf numFmtId="0" fontId="7" fillId="13" borderId="5" xfId="0" applyFont="1" applyFill="1" applyBorder="1" applyAlignment="1">
      <alignment horizontal="right" vertical="center" wrapText="1"/>
    </xf>
    <xf numFmtId="49" fontId="7" fillId="13" borderId="5" xfId="0" applyNumberFormat="1" applyFont="1" applyFill="1" applyBorder="1" applyAlignment="1">
      <alignment horizontal="right" vertical="center"/>
    </xf>
    <xf numFmtId="0" fontId="6" fillId="13" borderId="5" xfId="0" applyFont="1" applyFill="1" applyBorder="1" applyAlignment="1">
      <alignment horizontal="right" vertical="center"/>
    </xf>
    <xf numFmtId="0" fontId="6" fillId="13" borderId="5" xfId="0" applyFont="1" applyFill="1" applyBorder="1" applyAlignment="1">
      <alignment horizontal="left" vertical="center" wrapText="1"/>
    </xf>
    <xf numFmtId="4" fontId="7" fillId="13" borderId="5" xfId="0" applyNumberFormat="1" applyFont="1" applyFill="1" applyBorder="1" applyAlignment="1">
      <alignment horizontal="right" vertical="center"/>
    </xf>
    <xf numFmtId="3" fontId="7" fillId="13" borderId="5" xfId="0" applyNumberFormat="1" applyFont="1" applyFill="1" applyBorder="1" applyAlignment="1">
      <alignment horizontal="right" vertical="center"/>
    </xf>
    <xf numFmtId="3" fontId="6" fillId="13" borderId="5" xfId="0" applyNumberFormat="1" applyFont="1" applyFill="1" applyBorder="1" applyAlignment="1">
      <alignment horizontal="right" vertical="center"/>
    </xf>
    <xf numFmtId="0" fontId="7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right" vertical="center"/>
    </xf>
    <xf numFmtId="0" fontId="6" fillId="12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8" borderId="5" xfId="0" applyNumberFormat="1" applyFont="1" applyFill="1" applyBorder="1" applyAlignment="1">
      <alignment horizontal="right" vertical="center"/>
    </xf>
    <xf numFmtId="3" fontId="11" fillId="8" borderId="5" xfId="0" applyNumberFormat="1" applyFont="1" applyFill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left" vertical="center" wrapText="1"/>
    </xf>
    <xf numFmtId="49" fontId="6" fillId="14" borderId="5" xfId="0" applyNumberFormat="1" applyFont="1" applyFill="1" applyBorder="1" applyAlignment="1">
      <alignment horizontal="right" vertical="center"/>
    </xf>
    <xf numFmtId="0" fontId="6" fillId="14" borderId="5" xfId="0" applyFont="1" applyFill="1" applyBorder="1" applyAlignment="1">
      <alignment horizontal="center" vertical="center"/>
    </xf>
    <xf numFmtId="4" fontId="6" fillId="14" borderId="5" xfId="0" applyNumberFormat="1" applyFont="1" applyFill="1" applyBorder="1" applyAlignment="1">
      <alignment horizontal="right" vertical="center"/>
    </xf>
    <xf numFmtId="3" fontId="6" fillId="14" borderId="5" xfId="0" applyNumberFormat="1" applyFont="1" applyFill="1" applyBorder="1" applyAlignment="1">
      <alignment horizontal="right" vertical="center"/>
    </xf>
    <xf numFmtId="0" fontId="6" fillId="10" borderId="5" xfId="0" applyFont="1" applyFill="1" applyBorder="1" applyAlignment="1">
      <alignment horizontal="right" vertical="center"/>
    </xf>
    <xf numFmtId="0" fontId="6" fillId="10" borderId="5" xfId="0" applyFont="1" applyFill="1" applyBorder="1" applyAlignment="1">
      <alignment horizontal="left" vertical="center" wrapText="1"/>
    </xf>
    <xf numFmtId="3" fontId="6" fillId="1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8" borderId="10" xfId="0" applyNumberFormat="1" applyFont="1" applyFill="1" applyBorder="1" applyAlignment="1">
      <alignment horizontal="right" vertical="center"/>
    </xf>
    <xf numFmtId="3" fontId="6" fillId="7" borderId="10" xfId="0" applyNumberFormat="1" applyFont="1" applyFill="1" applyBorder="1" applyAlignment="1">
      <alignment horizontal="right" vertical="center"/>
    </xf>
    <xf numFmtId="4" fontId="6" fillId="13" borderId="5" xfId="0" applyNumberFormat="1" applyFont="1" applyFill="1" applyBorder="1" applyAlignment="1">
      <alignment horizontal="right" vertical="center"/>
    </xf>
    <xf numFmtId="3" fontId="6" fillId="13" borderId="10" xfId="0" applyNumberFormat="1" applyFont="1" applyFill="1" applyBorder="1" applyAlignment="1">
      <alignment horizontal="right" vertical="center"/>
    </xf>
    <xf numFmtId="3" fontId="7" fillId="10" borderId="10" xfId="0" applyNumberFormat="1" applyFont="1" applyFill="1" applyBorder="1" applyAlignment="1">
      <alignment horizontal="right" vertical="center"/>
    </xf>
    <xf numFmtId="3" fontId="7" fillId="13" borderId="10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15" borderId="5" xfId="3" applyFont="1" applyFill="1" applyBorder="1" applyAlignment="1">
      <alignment horizontal="right" vertical="center" wrapText="1"/>
    </xf>
    <xf numFmtId="49" fontId="10" fillId="15" borderId="5" xfId="3" applyNumberFormat="1" applyFont="1" applyFill="1" applyBorder="1" applyAlignment="1">
      <alignment horizontal="right" vertical="center"/>
    </xf>
    <xf numFmtId="0" fontId="10" fillId="15" borderId="5" xfId="3" applyFont="1" applyFill="1" applyBorder="1" applyAlignment="1">
      <alignment horizontal="right" vertical="center"/>
    </xf>
    <xf numFmtId="0" fontId="10" fillId="15" borderId="5" xfId="3" applyFont="1" applyFill="1" applyBorder="1" applyAlignment="1">
      <alignment horizontal="left" vertical="center" wrapText="1"/>
    </xf>
    <xf numFmtId="3" fontId="10" fillId="15" borderId="5" xfId="3" applyNumberFormat="1" applyFont="1" applyFill="1" applyBorder="1" applyAlignment="1">
      <alignment horizontal="right" vertical="center"/>
    </xf>
    <xf numFmtId="3" fontId="7" fillId="16" borderId="10" xfId="0" applyNumberFormat="1" applyFont="1" applyFill="1" applyBorder="1" applyAlignment="1">
      <alignment horizontal="right" vertical="center"/>
    </xf>
    <xf numFmtId="3" fontId="7" fillId="15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right" vertical="center" wrapText="1"/>
    </xf>
    <xf numFmtId="49" fontId="11" fillId="8" borderId="5" xfId="0" applyNumberFormat="1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8" borderId="5" xfId="0" applyNumberFormat="1" applyFont="1" applyFill="1" applyBorder="1" applyAlignment="1">
      <alignment vertical="center"/>
    </xf>
    <xf numFmtId="3" fontId="6" fillId="16" borderId="10" xfId="0" applyNumberFormat="1" applyFont="1" applyFill="1" applyBorder="1" applyAlignment="1">
      <alignment horizontal="right" vertical="center"/>
    </xf>
    <xf numFmtId="0" fontId="12" fillId="2" borderId="4" xfId="1" applyFont="1" applyBorder="1" applyAlignment="1">
      <alignment horizontal="center" vertical="center" wrapText="1"/>
    </xf>
    <xf numFmtId="3" fontId="7" fillId="15" borderId="5" xfId="0" applyNumberFormat="1" applyFont="1" applyFill="1" applyBorder="1" applyAlignment="1">
      <alignment horizontal="right" vertical="center"/>
    </xf>
    <xf numFmtId="3" fontId="7" fillId="9" borderId="5" xfId="1" applyNumberFormat="1" applyFont="1" applyFill="1" applyBorder="1" applyAlignment="1">
      <alignment horizontal="right" vertical="center"/>
    </xf>
    <xf numFmtId="3" fontId="7" fillId="9" borderId="0" xfId="0" applyNumberFormat="1" applyFont="1" applyFill="1" applyBorder="1" applyAlignment="1">
      <alignment horizontal="right" vertical="center"/>
    </xf>
    <xf numFmtId="0" fontId="10" fillId="17" borderId="5" xfId="3" applyFont="1" applyFill="1" applyBorder="1" applyAlignment="1">
      <alignment horizontal="right" vertical="center" wrapText="1"/>
    </xf>
    <xf numFmtId="49" fontId="10" fillId="17" borderId="5" xfId="3" applyNumberFormat="1" applyFont="1" applyFill="1" applyBorder="1" applyAlignment="1">
      <alignment horizontal="right" vertical="center"/>
    </xf>
    <xf numFmtId="0" fontId="10" fillId="17" borderId="5" xfId="3" applyFont="1" applyFill="1" applyBorder="1" applyAlignment="1">
      <alignment horizontal="right" vertical="center"/>
    </xf>
    <xf numFmtId="0" fontId="10" fillId="17" borderId="5" xfId="3" applyFont="1" applyFill="1" applyBorder="1" applyAlignment="1">
      <alignment horizontal="left" vertical="center" wrapText="1"/>
    </xf>
    <xf numFmtId="3" fontId="10" fillId="17" borderId="5" xfId="3" applyNumberFormat="1" applyFont="1" applyFill="1" applyBorder="1" applyAlignment="1">
      <alignment horizontal="right" vertical="center"/>
    </xf>
    <xf numFmtId="3" fontId="7" fillId="17" borderId="0" xfId="0" applyNumberFormat="1" applyFont="1" applyFill="1" applyBorder="1" applyAlignment="1">
      <alignment horizontal="right" vertical="center"/>
    </xf>
    <xf numFmtId="3" fontId="7" fillId="17" borderId="5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10" fillId="15" borderId="5" xfId="4" applyFont="1" applyFill="1" applyBorder="1" applyAlignment="1">
      <alignment horizontal="right" vertical="center" wrapText="1"/>
    </xf>
    <xf numFmtId="49" fontId="10" fillId="15" borderId="5" xfId="4" applyNumberFormat="1" applyFont="1" applyFill="1" applyBorder="1" applyAlignment="1">
      <alignment horizontal="right" vertical="center"/>
    </xf>
    <xf numFmtId="0" fontId="10" fillId="15" borderId="5" xfId="4" applyFont="1" applyFill="1" applyBorder="1" applyAlignment="1">
      <alignment horizontal="right" vertical="center"/>
    </xf>
    <xf numFmtId="0" fontId="10" fillId="15" borderId="5" xfId="4" applyFont="1" applyFill="1" applyBorder="1" applyAlignment="1">
      <alignment horizontal="left" vertical="center" wrapText="1"/>
    </xf>
    <xf numFmtId="3" fontId="7" fillId="15" borderId="5" xfId="4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0" fillId="9" borderId="5" xfId="3" applyFont="1" applyFill="1" applyBorder="1" applyAlignment="1">
      <alignment horizontal="right" vertical="center" wrapText="1"/>
    </xf>
    <xf numFmtId="49" fontId="10" fillId="9" borderId="5" xfId="3" applyNumberFormat="1" applyFont="1" applyFill="1" applyBorder="1" applyAlignment="1">
      <alignment horizontal="right" vertical="center"/>
    </xf>
    <xf numFmtId="0" fontId="10" fillId="9" borderId="5" xfId="3" applyFont="1" applyFill="1" applyBorder="1" applyAlignment="1">
      <alignment horizontal="right" vertical="center"/>
    </xf>
    <xf numFmtId="0" fontId="10" fillId="9" borderId="5" xfId="3" applyFont="1" applyFill="1" applyBorder="1" applyAlignment="1">
      <alignment horizontal="left" vertical="center" wrapText="1"/>
    </xf>
    <xf numFmtId="3" fontId="10" fillId="9" borderId="5" xfId="3" applyNumberFormat="1" applyFont="1" applyFill="1" applyBorder="1" applyAlignment="1">
      <alignment horizontal="right" vertical="center"/>
    </xf>
    <xf numFmtId="3" fontId="7" fillId="15" borderId="0" xfId="0" applyNumberFormat="1" applyFont="1" applyFill="1" applyBorder="1" applyAlignment="1">
      <alignment horizontal="right" vertical="center"/>
    </xf>
    <xf numFmtId="0" fontId="10" fillId="15" borderId="5" xfId="0" applyFont="1" applyFill="1" applyBorder="1" applyAlignment="1">
      <alignment horizontal="right" vertical="center" wrapText="1"/>
    </xf>
    <xf numFmtId="0" fontId="10" fillId="15" borderId="5" xfId="0" applyFont="1" applyFill="1" applyBorder="1" applyAlignment="1">
      <alignment horizontal="left" vertical="center" wrapText="1"/>
    </xf>
    <xf numFmtId="0" fontId="7" fillId="15" borderId="5" xfId="0" applyFont="1" applyFill="1" applyBorder="1" applyAlignment="1">
      <alignment horizontal="right" vertical="center" wrapText="1"/>
    </xf>
    <xf numFmtId="0" fontId="7" fillId="15" borderId="5" xfId="0" applyFont="1" applyFill="1" applyBorder="1" applyAlignment="1">
      <alignment horizontal="left" vertical="center" wrapText="1"/>
    </xf>
    <xf numFmtId="3" fontId="10" fillId="15" borderId="5" xfId="3" applyNumberFormat="1" applyFont="1" applyFill="1" applyBorder="1" applyAlignment="1">
      <alignment vertical="center"/>
    </xf>
    <xf numFmtId="3" fontId="10" fillId="15" borderId="11" xfId="3" applyNumberFormat="1" applyFont="1" applyFill="1" applyBorder="1" applyAlignment="1">
      <alignment horizontal="right" vertical="center"/>
    </xf>
    <xf numFmtId="3" fontId="6" fillId="8" borderId="11" xfId="0" applyNumberFormat="1" applyFont="1" applyFill="1" applyBorder="1" applyAlignment="1">
      <alignment horizontal="right" vertical="center"/>
    </xf>
    <xf numFmtId="0" fontId="10" fillId="0" borderId="5" xfId="0" applyFont="1" applyBorder="1"/>
    <xf numFmtId="3" fontId="10" fillId="0" borderId="0" xfId="0" applyNumberFormat="1" applyFont="1"/>
    <xf numFmtId="3" fontId="10" fillId="0" borderId="5" xfId="0" applyNumberFormat="1" applyFont="1" applyBorder="1" applyAlignment="1">
      <alignment horizontal="right"/>
    </xf>
    <xf numFmtId="3" fontId="7" fillId="15" borderId="11" xfId="0" applyNumberFormat="1" applyFont="1" applyFill="1" applyBorder="1" applyAlignment="1">
      <alignment vertical="center"/>
    </xf>
    <xf numFmtId="0" fontId="14" fillId="9" borderId="5" xfId="5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vertical="center"/>
    </xf>
    <xf numFmtId="0" fontId="14" fillId="15" borderId="5" xfId="5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0" fontId="7" fillId="15" borderId="5" xfId="0" applyFont="1" applyFill="1" applyBorder="1" applyAlignment="1">
      <alignment horizontal="right" vertical="center"/>
    </xf>
    <xf numFmtId="3" fontId="7" fillId="12" borderId="5" xfId="0" applyNumberFormat="1" applyFont="1" applyFill="1" applyBorder="1" applyAlignment="1">
      <alignment horizontal="right" vertical="center"/>
    </xf>
    <xf numFmtId="0" fontId="10" fillId="18" borderId="5" xfId="0" applyFont="1" applyFill="1" applyBorder="1" applyAlignment="1">
      <alignment horizontal="right" vertical="center" wrapText="1"/>
    </xf>
    <xf numFmtId="49" fontId="10" fillId="18" borderId="5" xfId="0" applyNumberFormat="1" applyFont="1" applyFill="1" applyBorder="1" applyAlignment="1">
      <alignment horizontal="right" vertical="center"/>
    </xf>
    <xf numFmtId="0" fontId="10" fillId="18" borderId="5" xfId="0" applyFont="1" applyFill="1" applyBorder="1" applyAlignment="1">
      <alignment horizontal="right" vertical="center"/>
    </xf>
    <xf numFmtId="0" fontId="10" fillId="18" borderId="5" xfId="0" applyFont="1" applyFill="1" applyBorder="1" applyAlignment="1">
      <alignment horizontal="left" vertical="center" wrapText="1"/>
    </xf>
    <xf numFmtId="3" fontId="7" fillId="18" borderId="5" xfId="0" applyNumberFormat="1" applyFont="1" applyFill="1" applyBorder="1" applyAlignment="1">
      <alignment horizontal="right" vertical="center"/>
    </xf>
    <xf numFmtId="0" fontId="10" fillId="19" borderId="5" xfId="3" applyFont="1" applyFill="1" applyBorder="1" applyAlignment="1">
      <alignment horizontal="right" vertical="center" wrapText="1"/>
    </xf>
    <xf numFmtId="49" fontId="10" fillId="19" borderId="5" xfId="3" applyNumberFormat="1" applyFont="1" applyFill="1" applyBorder="1" applyAlignment="1">
      <alignment horizontal="right" vertical="center"/>
    </xf>
    <xf numFmtId="0" fontId="10" fillId="19" borderId="5" xfId="3" applyFont="1" applyFill="1" applyBorder="1" applyAlignment="1">
      <alignment horizontal="right" vertical="center"/>
    </xf>
    <xf numFmtId="0" fontId="10" fillId="19" borderId="5" xfId="3" applyFont="1" applyFill="1" applyBorder="1" applyAlignment="1">
      <alignment horizontal="left" vertical="center" wrapText="1"/>
    </xf>
    <xf numFmtId="3" fontId="7" fillId="19" borderId="5" xfId="0" applyNumberFormat="1" applyFont="1" applyFill="1" applyBorder="1" applyAlignment="1">
      <alignment horizontal="right" vertical="center"/>
    </xf>
    <xf numFmtId="0" fontId="7" fillId="7" borderId="5" xfId="0" applyFont="1" applyFill="1" applyBorder="1" applyAlignment="1">
      <alignment horizontal="right" vertical="center"/>
    </xf>
    <xf numFmtId="0" fontId="7" fillId="12" borderId="5" xfId="0" applyFont="1" applyFill="1" applyBorder="1" applyAlignment="1">
      <alignment horizontal="left" vertical="center" wrapText="1"/>
    </xf>
    <xf numFmtId="3" fontId="7" fillId="20" borderId="5" xfId="0" applyNumberFormat="1" applyFont="1" applyFill="1" applyBorder="1" applyAlignment="1">
      <alignment horizontal="right" vertical="center"/>
    </xf>
    <xf numFmtId="0" fontId="10" fillId="8" borderId="5" xfId="0" applyFont="1" applyFill="1" applyBorder="1" applyAlignment="1">
      <alignment horizontal="right" vertical="center" wrapText="1"/>
    </xf>
    <xf numFmtId="49" fontId="10" fillId="8" borderId="5" xfId="0" applyNumberFormat="1" applyFont="1" applyFill="1" applyBorder="1" applyAlignment="1">
      <alignment horizontal="right" vertical="center"/>
    </xf>
    <xf numFmtId="0" fontId="10" fillId="8" borderId="5" xfId="0" applyFont="1" applyFill="1" applyBorder="1" applyAlignment="1">
      <alignment horizontal="right" vertical="center"/>
    </xf>
    <xf numFmtId="0" fontId="10" fillId="8" borderId="5" xfId="0" applyFont="1" applyFill="1" applyBorder="1" applyAlignment="1">
      <alignment horizontal="left" vertical="center" wrapText="1"/>
    </xf>
    <xf numFmtId="3" fontId="7" fillId="7" borderId="5" xfId="0" applyNumberFormat="1" applyFont="1" applyFill="1" applyBorder="1" applyAlignment="1">
      <alignment horizontal="right" vertical="center"/>
    </xf>
    <xf numFmtId="3" fontId="7" fillId="21" borderId="5" xfId="0" applyNumberFormat="1" applyFont="1" applyFill="1" applyBorder="1" applyAlignment="1">
      <alignment horizontal="right" vertical="center"/>
    </xf>
    <xf numFmtId="49" fontId="10" fillId="9" borderId="5" xfId="0" applyNumberFormat="1" applyFont="1" applyFill="1" applyBorder="1" applyAlignment="1">
      <alignment horizontal="right" vertical="center"/>
    </xf>
    <xf numFmtId="3" fontId="15" fillId="9" borderId="0" xfId="0" applyNumberFormat="1" applyFont="1" applyFill="1" applyBorder="1" applyAlignment="1">
      <alignment horizontal="right" vertical="center"/>
    </xf>
    <xf numFmtId="0" fontId="7" fillId="21" borderId="5" xfId="0" applyFont="1" applyFill="1" applyBorder="1" applyAlignment="1">
      <alignment horizontal="right" vertical="center" wrapText="1"/>
    </xf>
    <xf numFmtId="49" fontId="10" fillId="21" borderId="5" xfId="0" applyNumberFormat="1" applyFont="1" applyFill="1" applyBorder="1" applyAlignment="1">
      <alignment horizontal="right" vertical="center"/>
    </xf>
    <xf numFmtId="0" fontId="7" fillId="21" borderId="5" xfId="0" applyFont="1" applyFill="1" applyBorder="1" applyAlignment="1">
      <alignment horizontal="right" vertical="center"/>
    </xf>
    <xf numFmtId="0" fontId="7" fillId="21" borderId="5" xfId="0" applyFont="1" applyFill="1" applyBorder="1" applyAlignment="1">
      <alignment horizontal="left" vertical="center" wrapText="1"/>
    </xf>
    <xf numFmtId="3" fontId="15" fillId="21" borderId="0" xfId="0" applyNumberFormat="1" applyFont="1" applyFill="1" applyBorder="1" applyAlignment="1">
      <alignment horizontal="right" vertical="center"/>
    </xf>
    <xf numFmtId="0" fontId="6" fillId="22" borderId="5" xfId="0" applyFont="1" applyFill="1" applyBorder="1" applyAlignment="1">
      <alignment horizontal="left" vertical="center" wrapText="1"/>
    </xf>
    <xf numFmtId="49" fontId="6" fillId="22" borderId="5" xfId="0" applyNumberFormat="1" applyFont="1" applyFill="1" applyBorder="1" applyAlignment="1">
      <alignment horizontal="right" vertical="center"/>
    </xf>
    <xf numFmtId="0" fontId="6" fillId="22" borderId="5" xfId="0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right" vertical="center"/>
    </xf>
    <xf numFmtId="3" fontId="6" fillId="22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49" fontId="3" fillId="19" borderId="1" xfId="2" applyNumberForma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40% - Accent1" xfId="3" builtinId="31"/>
    <cellStyle name="60% - Accent1" xfId="4" builtinId="32"/>
    <cellStyle name="Input" xfId="2" builtinId="20"/>
    <cellStyle name="Neutral" xfId="1" builtinId="28"/>
    <cellStyle name="Normal" xfId="0" builtinId="0"/>
    <cellStyle name="Obično_List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1"/>
  <sheetViews>
    <sheetView tabSelected="1" zoomScaleNormal="100" workbookViewId="0">
      <selection activeCell="E2" sqref="E2"/>
    </sheetView>
  </sheetViews>
  <sheetFormatPr defaultRowHeight="15" x14ac:dyDescent="0.25"/>
  <cols>
    <col min="1" max="1" width="18" style="200" customWidth="1"/>
    <col min="2" max="2" width="12.28515625" style="201" customWidth="1"/>
    <col min="3" max="3" width="5" style="202" bestFit="1" customWidth="1"/>
    <col min="4" max="4" width="12.28515625" style="202" customWidth="1"/>
    <col min="5" max="5" width="52.42578125" style="203" customWidth="1"/>
    <col min="6" max="6" width="0.140625" style="136" hidden="1" customWidth="1"/>
    <col min="7" max="8" width="0.42578125" style="136" hidden="1" customWidth="1"/>
    <col min="9" max="9" width="19.28515625" style="136" hidden="1" customWidth="1"/>
    <col min="10" max="11" width="20.7109375" style="138" customWidth="1"/>
    <col min="12" max="12" width="19.140625" style="138" customWidth="1"/>
  </cols>
  <sheetData>
    <row r="1" spans="1:12" x14ac:dyDescent="0.25">
      <c r="E1" s="206" t="s">
        <v>150</v>
      </c>
    </row>
    <row r="2" spans="1:12" x14ac:dyDescent="0.25">
      <c r="E2" s="206" t="s">
        <v>149</v>
      </c>
    </row>
    <row r="3" spans="1:12" ht="103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05" t="s">
        <v>4</v>
      </c>
      <c r="F3" s="3" t="s">
        <v>5</v>
      </c>
      <c r="G3" s="3" t="s">
        <v>6</v>
      </c>
      <c r="H3" s="3"/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s="4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6">
        <v>1</v>
      </c>
      <c r="G4" s="6">
        <v>1</v>
      </c>
      <c r="H4" s="6">
        <v>6</v>
      </c>
      <c r="I4" s="6">
        <v>6</v>
      </c>
      <c r="J4" s="6">
        <v>6</v>
      </c>
      <c r="K4" s="6">
        <v>7</v>
      </c>
      <c r="L4" s="6">
        <v>8</v>
      </c>
    </row>
    <row r="5" spans="1:12" x14ac:dyDescent="0.25">
      <c r="A5" s="7" t="s">
        <v>16</v>
      </c>
      <c r="B5" s="8"/>
      <c r="C5" s="8"/>
      <c r="D5" s="8"/>
      <c r="E5" s="8"/>
      <c r="F5" s="9" t="e">
        <f>+#REF!+#REF!+#REF!+#REF!</f>
        <v>#REF!</v>
      </c>
      <c r="G5" s="10" t="e">
        <f>SUM(G6+G62+G70+G81+G85+G104+G107+#REF!+#REF!+G122+G129+G142+G155+G159+G162+G165)</f>
        <v>#REF!</v>
      </c>
      <c r="H5" s="10">
        <f>SUM(H6+H62+H70+H81+H85+H104+H107+H122+H129+H142+H155+H159+H162+H165)</f>
        <v>3000000</v>
      </c>
      <c r="I5" s="10">
        <f>SUM(I6+I62+I70+I81+I85+I104+I107+I122+I129+I142+I155+I159+I162+I165)</f>
        <v>0</v>
      </c>
      <c r="J5" s="10">
        <f>SUM(J6+J62+J70+J81+J85+J104+J107+J122+J129+J142+J155+J159+J162+J165+J236+J284+J312+J348+J352)</f>
        <v>183082836.5</v>
      </c>
      <c r="K5" s="10">
        <f t="shared" ref="K5:L5" si="0">SUM(K6+K62+K70+K81+K85+K104+K107+K122+K129+K142+K155+K159+K162+K165+K236+K284+K312+K348+K352)</f>
        <v>172716249.5</v>
      </c>
      <c r="L5" s="10">
        <f t="shared" si="0"/>
        <v>171843568.5</v>
      </c>
    </row>
    <row r="6" spans="1:12" x14ac:dyDescent="0.25">
      <c r="A6" s="11" t="s">
        <v>17</v>
      </c>
      <c r="B6" s="12"/>
      <c r="C6" s="12"/>
      <c r="D6" s="12"/>
      <c r="E6" s="13" t="s">
        <v>18</v>
      </c>
      <c r="F6" s="14">
        <f>SUM(F7:F60)</f>
        <v>17117071</v>
      </c>
      <c r="G6" s="15">
        <f t="shared" ref="G6:I6" si="1">SUM(G7+G8+G9+G11+G13+G14+G16+G17+G18+G19+G21+G22+G23+G24+G25+G27+G28+G29+G30+G31+G32+G33+G34+G36+G41+G42+G43+G45+G47+G48+G49+G51+G55+G56+G57+G58+G60+G38)</f>
        <v>33558211</v>
      </c>
      <c r="H6" s="15">
        <f t="shared" si="1"/>
        <v>350000</v>
      </c>
      <c r="I6" s="15">
        <f t="shared" si="1"/>
        <v>0</v>
      </c>
      <c r="J6" s="15">
        <f>SUM(J10+J12+J15+J20+J26+J35+J39+J46+J50+J52+J54+J59+J61)</f>
        <v>38464378</v>
      </c>
      <c r="K6" s="15">
        <f t="shared" ref="K6:L6" si="2">SUM(K10+K12+K15+K20+K26+K35+K39+K46+K50+K52+K54+K59+K61)</f>
        <v>38601722</v>
      </c>
      <c r="L6" s="15">
        <f t="shared" si="2"/>
        <v>38839053</v>
      </c>
    </row>
    <row r="7" spans="1:12" x14ac:dyDescent="0.25">
      <c r="A7" s="11" t="s">
        <v>19</v>
      </c>
      <c r="B7" s="16">
        <v>11</v>
      </c>
      <c r="C7" s="17" t="s">
        <v>20</v>
      </c>
      <c r="D7" s="18">
        <v>3111</v>
      </c>
      <c r="E7" s="19" t="s">
        <v>21</v>
      </c>
      <c r="F7" s="20">
        <v>11014609</v>
      </c>
      <c r="G7" s="21">
        <v>19179782</v>
      </c>
      <c r="H7" s="21"/>
      <c r="I7" s="21"/>
      <c r="J7" s="22">
        <v>24080000</v>
      </c>
      <c r="K7" s="22">
        <v>24220000</v>
      </c>
      <c r="L7" s="22">
        <v>24340000</v>
      </c>
    </row>
    <row r="8" spans="1:12" x14ac:dyDescent="0.25">
      <c r="A8" s="11"/>
      <c r="B8" s="16">
        <v>11</v>
      </c>
      <c r="C8" s="17" t="s">
        <v>20</v>
      </c>
      <c r="D8" s="18">
        <v>3113</v>
      </c>
      <c r="E8" s="19" t="s">
        <v>22</v>
      </c>
      <c r="F8" s="20">
        <v>100000</v>
      </c>
      <c r="G8" s="21">
        <v>420000</v>
      </c>
      <c r="H8" s="21"/>
      <c r="I8" s="21"/>
      <c r="J8" s="22">
        <v>450000</v>
      </c>
      <c r="K8" s="22">
        <v>450000</v>
      </c>
      <c r="L8" s="22">
        <v>450000</v>
      </c>
    </row>
    <row r="9" spans="1:12" x14ac:dyDescent="0.25">
      <c r="A9" s="11"/>
      <c r="B9" s="16">
        <v>11</v>
      </c>
      <c r="C9" s="17" t="s">
        <v>20</v>
      </c>
      <c r="D9" s="18">
        <v>3114</v>
      </c>
      <c r="E9" s="19" t="s">
        <v>23</v>
      </c>
      <c r="F9" s="20"/>
      <c r="G9" s="21">
        <v>650000</v>
      </c>
      <c r="H9" s="21"/>
      <c r="I9" s="21"/>
      <c r="J9" s="22">
        <v>650000</v>
      </c>
      <c r="K9" s="22">
        <v>650000</v>
      </c>
      <c r="L9" s="22">
        <v>650000</v>
      </c>
    </row>
    <row r="10" spans="1:12" x14ac:dyDescent="0.25">
      <c r="A10" s="11"/>
      <c r="B10" s="23"/>
      <c r="C10" s="24"/>
      <c r="D10" s="25">
        <v>311</v>
      </c>
      <c r="E10" s="26" t="s">
        <v>24</v>
      </c>
      <c r="F10" s="27"/>
      <c r="G10" s="28"/>
      <c r="H10" s="28">
        <f>SUM(H7:H9)</f>
        <v>0</v>
      </c>
      <c r="I10" s="28">
        <f t="shared" ref="I10" si="3">SUM(I7:I9)</f>
        <v>0</v>
      </c>
      <c r="J10" s="28">
        <f t="shared" ref="J10:L10" si="4">SUM(J7:J9)</f>
        <v>25180000</v>
      </c>
      <c r="K10" s="28">
        <f t="shared" si="4"/>
        <v>25320000</v>
      </c>
      <c r="L10" s="28">
        <f t="shared" si="4"/>
        <v>25440000</v>
      </c>
    </row>
    <row r="11" spans="1:12" x14ac:dyDescent="0.25">
      <c r="A11" s="11"/>
      <c r="B11" s="16">
        <v>11</v>
      </c>
      <c r="C11" s="17" t="s">
        <v>20</v>
      </c>
      <c r="D11" s="18">
        <v>3121</v>
      </c>
      <c r="E11" s="19" t="s">
        <v>25</v>
      </c>
      <c r="F11" s="20">
        <v>100000</v>
      </c>
      <c r="G11" s="21">
        <v>150000</v>
      </c>
      <c r="H11" s="21"/>
      <c r="I11" s="21"/>
      <c r="J11" s="22">
        <v>400000</v>
      </c>
      <c r="K11" s="22">
        <v>400000</v>
      </c>
      <c r="L11" s="22">
        <v>400000</v>
      </c>
    </row>
    <row r="12" spans="1:12" x14ac:dyDescent="0.25">
      <c r="A12" s="11"/>
      <c r="B12" s="23"/>
      <c r="C12" s="24"/>
      <c r="D12" s="25">
        <v>312</v>
      </c>
      <c r="E12" s="26" t="s">
        <v>25</v>
      </c>
      <c r="F12" s="27"/>
      <c r="G12" s="28"/>
      <c r="H12" s="28">
        <f>SUM(H11)</f>
        <v>0</v>
      </c>
      <c r="I12" s="28">
        <f t="shared" ref="I12" si="5">SUM(I11)</f>
        <v>0</v>
      </c>
      <c r="J12" s="28">
        <f t="shared" ref="J12:L12" si="6">SUM(J11)</f>
        <v>400000</v>
      </c>
      <c r="K12" s="28">
        <f t="shared" si="6"/>
        <v>400000</v>
      </c>
      <c r="L12" s="28">
        <f t="shared" si="6"/>
        <v>400000</v>
      </c>
    </row>
    <row r="13" spans="1:12" x14ac:dyDescent="0.25">
      <c r="A13" s="11"/>
      <c r="B13" s="16">
        <v>11</v>
      </c>
      <c r="C13" s="17" t="s">
        <v>20</v>
      </c>
      <c r="D13" s="18">
        <v>3132</v>
      </c>
      <c r="E13" s="19" t="s">
        <v>26</v>
      </c>
      <c r="F13" s="20">
        <v>1262567</v>
      </c>
      <c r="G13" s="21">
        <v>3017300</v>
      </c>
      <c r="H13" s="21"/>
      <c r="I13" s="21"/>
      <c r="J13" s="22">
        <v>4705156</v>
      </c>
      <c r="K13" s="22">
        <v>4750000</v>
      </c>
      <c r="L13" s="22">
        <v>4800000</v>
      </c>
    </row>
    <row r="14" spans="1:12" x14ac:dyDescent="0.25">
      <c r="A14" s="11"/>
      <c r="B14" s="16">
        <v>11</v>
      </c>
      <c r="C14" s="17" t="s">
        <v>20</v>
      </c>
      <c r="D14" s="18">
        <v>3133</v>
      </c>
      <c r="E14" s="19" t="s">
        <v>27</v>
      </c>
      <c r="F14" s="20">
        <v>190000</v>
      </c>
      <c r="G14" s="21">
        <v>384964</v>
      </c>
      <c r="H14" s="21"/>
      <c r="I14" s="21"/>
      <c r="J14" s="22">
        <v>399695</v>
      </c>
      <c r="K14" s="22">
        <v>399695</v>
      </c>
      <c r="L14" s="22">
        <v>399695</v>
      </c>
    </row>
    <row r="15" spans="1:12" x14ac:dyDescent="0.25">
      <c r="A15" s="11"/>
      <c r="B15" s="23"/>
      <c r="C15" s="24"/>
      <c r="D15" s="25">
        <v>313</v>
      </c>
      <c r="E15" s="26" t="s">
        <v>28</v>
      </c>
      <c r="F15" s="27"/>
      <c r="G15" s="28"/>
      <c r="H15" s="28">
        <f>SUM(H13:H14)</f>
        <v>0</v>
      </c>
      <c r="I15" s="28">
        <f t="shared" ref="I15:L15" si="7">SUM(I13:I14)</f>
        <v>0</v>
      </c>
      <c r="J15" s="28">
        <f t="shared" si="7"/>
        <v>5104851</v>
      </c>
      <c r="K15" s="28">
        <f t="shared" si="7"/>
        <v>5149695</v>
      </c>
      <c r="L15" s="28">
        <f t="shared" si="7"/>
        <v>5199695</v>
      </c>
    </row>
    <row r="16" spans="1:12" x14ac:dyDescent="0.25">
      <c r="A16" s="11"/>
      <c r="B16" s="16">
        <v>11</v>
      </c>
      <c r="C16" s="17" t="s">
        <v>20</v>
      </c>
      <c r="D16" s="18">
        <v>3211</v>
      </c>
      <c r="E16" s="19" t="s">
        <v>29</v>
      </c>
      <c r="F16" s="20">
        <v>660000</v>
      </c>
      <c r="G16" s="21">
        <v>1530000</v>
      </c>
      <c r="H16" s="21">
        <v>50000</v>
      </c>
      <c r="I16" s="21"/>
      <c r="J16" s="22">
        <v>1000000</v>
      </c>
      <c r="K16" s="22">
        <v>960000</v>
      </c>
      <c r="L16" s="22">
        <v>900000</v>
      </c>
    </row>
    <row r="17" spans="1:12" x14ac:dyDescent="0.25">
      <c r="A17" s="11"/>
      <c r="B17" s="16">
        <v>11</v>
      </c>
      <c r="C17" s="17" t="s">
        <v>20</v>
      </c>
      <c r="D17" s="18">
        <v>3212</v>
      </c>
      <c r="E17" s="19" t="s">
        <v>30</v>
      </c>
      <c r="F17" s="20">
        <v>450000</v>
      </c>
      <c r="G17" s="21">
        <v>638461</v>
      </c>
      <c r="H17" s="29"/>
      <c r="I17" s="29"/>
      <c r="J17" s="22">
        <v>660000</v>
      </c>
      <c r="K17" s="22">
        <v>655000</v>
      </c>
      <c r="L17" s="22">
        <v>655000</v>
      </c>
    </row>
    <row r="18" spans="1:12" x14ac:dyDescent="0.25">
      <c r="A18" s="11"/>
      <c r="B18" s="16">
        <v>11</v>
      </c>
      <c r="C18" s="17" t="s">
        <v>20</v>
      </c>
      <c r="D18" s="18">
        <v>3213</v>
      </c>
      <c r="E18" s="19" t="s">
        <v>31</v>
      </c>
      <c r="F18" s="20">
        <v>43400</v>
      </c>
      <c r="G18" s="21">
        <v>123400</v>
      </c>
      <c r="H18" s="21"/>
      <c r="I18" s="21"/>
      <c r="J18" s="22">
        <v>100000</v>
      </c>
      <c r="K18" s="22">
        <v>100000</v>
      </c>
      <c r="L18" s="22">
        <v>100000</v>
      </c>
    </row>
    <row r="19" spans="1:12" x14ac:dyDescent="0.25">
      <c r="A19" s="11"/>
      <c r="B19" s="16">
        <v>11</v>
      </c>
      <c r="C19" s="17" t="s">
        <v>20</v>
      </c>
      <c r="D19" s="18">
        <v>3214</v>
      </c>
      <c r="E19" s="19" t="s">
        <v>32</v>
      </c>
      <c r="F19" s="20">
        <v>30000</v>
      </c>
      <c r="G19" s="21">
        <v>150000</v>
      </c>
      <c r="H19" s="21"/>
      <c r="I19" s="21"/>
      <c r="J19" s="22">
        <v>150000</v>
      </c>
      <c r="K19" s="22">
        <v>150000</v>
      </c>
      <c r="L19" s="22">
        <v>150000</v>
      </c>
    </row>
    <row r="20" spans="1:12" x14ac:dyDescent="0.25">
      <c r="A20" s="11"/>
      <c r="B20" s="23"/>
      <c r="C20" s="24"/>
      <c r="D20" s="25">
        <v>321</v>
      </c>
      <c r="E20" s="26" t="s">
        <v>33</v>
      </c>
      <c r="F20" s="27"/>
      <c r="G20" s="28"/>
      <c r="H20" s="28">
        <f>SUM(H16:H19)</f>
        <v>50000</v>
      </c>
      <c r="I20" s="28">
        <f t="shared" ref="I20:L20" si="8">SUM(I16:I19)</f>
        <v>0</v>
      </c>
      <c r="J20" s="28">
        <f t="shared" si="8"/>
        <v>1910000</v>
      </c>
      <c r="K20" s="28">
        <f t="shared" si="8"/>
        <v>1865000</v>
      </c>
      <c r="L20" s="28">
        <f t="shared" si="8"/>
        <v>1805000</v>
      </c>
    </row>
    <row r="21" spans="1:12" x14ac:dyDescent="0.25">
      <c r="A21" s="11"/>
      <c r="B21" s="16">
        <v>11</v>
      </c>
      <c r="C21" s="17" t="s">
        <v>20</v>
      </c>
      <c r="D21" s="18">
        <v>3221</v>
      </c>
      <c r="E21" s="19" t="s">
        <v>34</v>
      </c>
      <c r="F21" s="20">
        <v>260000</v>
      </c>
      <c r="G21" s="21">
        <v>550000</v>
      </c>
      <c r="H21" s="21">
        <v>50000</v>
      </c>
      <c r="I21" s="21"/>
      <c r="J21" s="22">
        <v>300000</v>
      </c>
      <c r="K21" s="22">
        <v>300000</v>
      </c>
      <c r="L21" s="22">
        <v>300000</v>
      </c>
    </row>
    <row r="22" spans="1:12" x14ac:dyDescent="0.25">
      <c r="A22" s="11"/>
      <c r="B22" s="16">
        <v>11</v>
      </c>
      <c r="C22" s="17" t="s">
        <v>20</v>
      </c>
      <c r="D22" s="18">
        <v>3223</v>
      </c>
      <c r="E22" s="19" t="s">
        <v>35</v>
      </c>
      <c r="F22" s="20">
        <v>250000</v>
      </c>
      <c r="G22" s="21">
        <v>550000</v>
      </c>
      <c r="H22" s="21"/>
      <c r="I22" s="21"/>
      <c r="J22" s="22">
        <v>550000</v>
      </c>
      <c r="K22" s="22">
        <v>550000</v>
      </c>
      <c r="L22" s="22">
        <v>550000</v>
      </c>
    </row>
    <row r="23" spans="1:12" x14ac:dyDescent="0.25">
      <c r="A23" s="11"/>
      <c r="B23" s="16">
        <v>11</v>
      </c>
      <c r="C23" s="17" t="s">
        <v>20</v>
      </c>
      <c r="D23" s="18">
        <v>3224</v>
      </c>
      <c r="E23" s="19" t="s">
        <v>36</v>
      </c>
      <c r="F23" s="20">
        <v>2000</v>
      </c>
      <c r="G23" s="21">
        <v>202000</v>
      </c>
      <c r="H23" s="21"/>
      <c r="I23" s="21"/>
      <c r="J23" s="22">
        <v>100000</v>
      </c>
      <c r="K23" s="22">
        <v>100000</v>
      </c>
      <c r="L23" s="22">
        <v>100000</v>
      </c>
    </row>
    <row r="24" spans="1:12" x14ac:dyDescent="0.25">
      <c r="A24" s="11"/>
      <c r="B24" s="16">
        <v>11</v>
      </c>
      <c r="C24" s="17" t="s">
        <v>20</v>
      </c>
      <c r="D24" s="18">
        <v>3225</v>
      </c>
      <c r="E24" s="19" t="s">
        <v>37</v>
      </c>
      <c r="F24" s="20">
        <v>68000</v>
      </c>
      <c r="G24" s="21">
        <v>132304</v>
      </c>
      <c r="H24" s="21"/>
      <c r="I24" s="21"/>
      <c r="J24" s="22">
        <v>100000</v>
      </c>
      <c r="K24" s="22">
        <v>100000</v>
      </c>
      <c r="L24" s="22">
        <v>100000</v>
      </c>
    </row>
    <row r="25" spans="1:12" x14ac:dyDescent="0.25">
      <c r="A25" s="11"/>
      <c r="B25" s="16">
        <v>11</v>
      </c>
      <c r="C25" s="17" t="s">
        <v>20</v>
      </c>
      <c r="D25" s="18">
        <v>3227</v>
      </c>
      <c r="E25" s="19" t="s">
        <v>38</v>
      </c>
      <c r="F25" s="20">
        <v>8700</v>
      </c>
      <c r="G25" s="21">
        <v>8000</v>
      </c>
      <c r="H25" s="21"/>
      <c r="I25" s="21">
        <v>0</v>
      </c>
      <c r="J25" s="22">
        <v>9000</v>
      </c>
      <c r="K25" s="22">
        <v>9000</v>
      </c>
      <c r="L25" s="22">
        <v>9000</v>
      </c>
    </row>
    <row r="26" spans="1:12" x14ac:dyDescent="0.25">
      <c r="A26" s="11"/>
      <c r="B26" s="23"/>
      <c r="C26" s="24"/>
      <c r="D26" s="25">
        <v>322</v>
      </c>
      <c r="E26" s="26" t="s">
        <v>39</v>
      </c>
      <c r="F26" s="27"/>
      <c r="G26" s="28"/>
      <c r="H26" s="28">
        <f>SUM(H21:H25)</f>
        <v>50000</v>
      </c>
      <c r="I26" s="28">
        <f t="shared" ref="I26" si="9">SUM(I21:I25)</f>
        <v>0</v>
      </c>
      <c r="J26" s="28">
        <f t="shared" ref="J26:L26" si="10">SUM(J21+J22+J23+J24+J25)</f>
        <v>1059000</v>
      </c>
      <c r="K26" s="28">
        <f t="shared" si="10"/>
        <v>1059000</v>
      </c>
      <c r="L26" s="28">
        <f t="shared" si="10"/>
        <v>1059000</v>
      </c>
    </row>
    <row r="27" spans="1:12" x14ac:dyDescent="0.25">
      <c r="A27" s="11"/>
      <c r="B27" s="16">
        <v>11</v>
      </c>
      <c r="C27" s="17" t="s">
        <v>20</v>
      </c>
      <c r="D27" s="18">
        <v>3231</v>
      </c>
      <c r="E27" s="19" t="s">
        <v>40</v>
      </c>
      <c r="F27" s="20">
        <v>465000</v>
      </c>
      <c r="G27" s="21">
        <v>1430000</v>
      </c>
      <c r="H27" s="21">
        <v>100000</v>
      </c>
      <c r="I27" s="21"/>
      <c r="J27" s="22">
        <v>1000000</v>
      </c>
      <c r="K27" s="22">
        <v>1000000</v>
      </c>
      <c r="L27" s="22">
        <v>1000000</v>
      </c>
    </row>
    <row r="28" spans="1:12" x14ac:dyDescent="0.25">
      <c r="A28" s="11"/>
      <c r="B28" s="16">
        <v>11</v>
      </c>
      <c r="C28" s="17" t="s">
        <v>20</v>
      </c>
      <c r="D28" s="18">
        <v>3232</v>
      </c>
      <c r="E28" s="19" t="s">
        <v>41</v>
      </c>
      <c r="F28" s="20">
        <v>30000</v>
      </c>
      <c r="G28" s="21">
        <v>260000</v>
      </c>
      <c r="H28" s="21"/>
      <c r="I28" s="21"/>
      <c r="J28" s="22">
        <v>221027</v>
      </c>
      <c r="K28" s="22">
        <v>271027</v>
      </c>
      <c r="L28" s="22">
        <v>298040</v>
      </c>
    </row>
    <row r="29" spans="1:12" x14ac:dyDescent="0.25">
      <c r="A29" s="11"/>
      <c r="B29" s="16">
        <v>11</v>
      </c>
      <c r="C29" s="17" t="s">
        <v>20</v>
      </c>
      <c r="D29" s="18">
        <v>3233</v>
      </c>
      <c r="E29" s="19" t="s">
        <v>42</v>
      </c>
      <c r="F29" s="20">
        <v>258000</v>
      </c>
      <c r="G29" s="21">
        <v>650000</v>
      </c>
      <c r="H29" s="21"/>
      <c r="I29" s="21"/>
      <c r="J29" s="22">
        <v>350000</v>
      </c>
      <c r="K29" s="22">
        <v>300000</v>
      </c>
      <c r="L29" s="22">
        <v>300006</v>
      </c>
    </row>
    <row r="30" spans="1:12" x14ac:dyDescent="0.25">
      <c r="A30" s="11"/>
      <c r="B30" s="16">
        <v>11</v>
      </c>
      <c r="C30" s="17" t="s">
        <v>20</v>
      </c>
      <c r="D30" s="18">
        <v>3234</v>
      </c>
      <c r="E30" s="19" t="s">
        <v>43</v>
      </c>
      <c r="F30" s="20"/>
      <c r="G30" s="21">
        <v>100000</v>
      </c>
      <c r="H30" s="21"/>
      <c r="I30" s="21"/>
      <c r="J30" s="22">
        <v>150000</v>
      </c>
      <c r="K30" s="22">
        <v>150000</v>
      </c>
      <c r="L30" s="22">
        <v>150000</v>
      </c>
    </row>
    <row r="31" spans="1:12" x14ac:dyDescent="0.25">
      <c r="A31" s="11"/>
      <c r="B31" s="16">
        <v>11</v>
      </c>
      <c r="C31" s="17" t="s">
        <v>20</v>
      </c>
      <c r="D31" s="18">
        <v>3235</v>
      </c>
      <c r="E31" s="19" t="s">
        <v>44</v>
      </c>
      <c r="F31" s="20">
        <v>259000</v>
      </c>
      <c r="G31" s="21">
        <v>1200000</v>
      </c>
      <c r="H31" s="21"/>
      <c r="I31" s="21"/>
      <c r="J31" s="22">
        <v>1200000</v>
      </c>
      <c r="K31" s="22">
        <v>1200000</v>
      </c>
      <c r="L31" s="22">
        <v>1200000</v>
      </c>
    </row>
    <row r="32" spans="1:12" x14ac:dyDescent="0.25">
      <c r="A32" s="11"/>
      <c r="B32" s="16">
        <v>11</v>
      </c>
      <c r="C32" s="17" t="s">
        <v>20</v>
      </c>
      <c r="D32" s="18">
        <v>3236</v>
      </c>
      <c r="E32" s="19" t="s">
        <v>45</v>
      </c>
      <c r="F32" s="20">
        <v>80000</v>
      </c>
      <c r="G32" s="21">
        <v>26000</v>
      </c>
      <c r="H32" s="21"/>
      <c r="I32" s="21"/>
      <c r="J32" s="22">
        <v>50000</v>
      </c>
      <c r="K32" s="22">
        <v>50000</v>
      </c>
      <c r="L32" s="22">
        <v>50000</v>
      </c>
    </row>
    <row r="33" spans="1:12" x14ac:dyDescent="0.25">
      <c r="A33" s="11"/>
      <c r="B33" s="16">
        <v>11</v>
      </c>
      <c r="C33" s="17" t="s">
        <v>20</v>
      </c>
      <c r="D33" s="18">
        <v>3237</v>
      </c>
      <c r="E33" s="19" t="s">
        <v>46</v>
      </c>
      <c r="F33" s="20">
        <v>961250</v>
      </c>
      <c r="G33" s="21">
        <v>950000</v>
      </c>
      <c r="H33" s="21">
        <v>50000</v>
      </c>
      <c r="I33" s="21"/>
      <c r="J33" s="22">
        <v>700000</v>
      </c>
      <c r="K33" s="22">
        <v>700000</v>
      </c>
      <c r="L33" s="22">
        <v>700000</v>
      </c>
    </row>
    <row r="34" spans="1:12" x14ac:dyDescent="0.25">
      <c r="A34" s="11"/>
      <c r="B34" s="16">
        <v>11</v>
      </c>
      <c r="C34" s="17" t="s">
        <v>20</v>
      </c>
      <c r="D34" s="18">
        <v>3239</v>
      </c>
      <c r="E34" s="19" t="s">
        <v>47</v>
      </c>
      <c r="F34" s="20">
        <v>200000</v>
      </c>
      <c r="G34" s="21">
        <v>300000</v>
      </c>
      <c r="H34" s="21">
        <v>50000</v>
      </c>
      <c r="I34" s="21"/>
      <c r="J34" s="22">
        <v>295500</v>
      </c>
      <c r="K34" s="22">
        <v>295500</v>
      </c>
      <c r="L34" s="22">
        <v>295500</v>
      </c>
    </row>
    <row r="35" spans="1:12" x14ac:dyDescent="0.25">
      <c r="A35" s="11"/>
      <c r="B35" s="23"/>
      <c r="C35" s="24"/>
      <c r="D35" s="25">
        <v>323</v>
      </c>
      <c r="E35" s="26" t="s">
        <v>48</v>
      </c>
      <c r="F35" s="27"/>
      <c r="G35" s="28"/>
      <c r="H35" s="28">
        <f>SUM(H27:H34)</f>
        <v>200000</v>
      </c>
      <c r="I35" s="28">
        <f t="shared" ref="I35:L35" si="11">SUM(I27:I34)</f>
        <v>0</v>
      </c>
      <c r="J35" s="28">
        <f t="shared" si="11"/>
        <v>3966527</v>
      </c>
      <c r="K35" s="28">
        <f t="shared" si="11"/>
        <v>3966527</v>
      </c>
      <c r="L35" s="28">
        <f t="shared" si="11"/>
        <v>3993546</v>
      </c>
    </row>
    <row r="36" spans="1:12" x14ac:dyDescent="0.25">
      <c r="A36" s="11"/>
      <c r="B36" s="16">
        <v>11</v>
      </c>
      <c r="C36" s="17" t="s">
        <v>20</v>
      </c>
      <c r="D36" s="18">
        <v>3241</v>
      </c>
      <c r="E36" s="19" t="s">
        <v>49</v>
      </c>
      <c r="F36" s="20">
        <v>10000</v>
      </c>
      <c r="G36" s="21">
        <v>80000</v>
      </c>
      <c r="H36" s="21"/>
      <c r="I36" s="21"/>
      <c r="J36" s="22">
        <v>50000</v>
      </c>
      <c r="K36" s="22">
        <v>50000</v>
      </c>
      <c r="L36" s="22">
        <v>50000</v>
      </c>
    </row>
    <row r="37" spans="1:12" x14ac:dyDescent="0.25">
      <c r="A37" s="11"/>
      <c r="B37" s="16">
        <v>43</v>
      </c>
      <c r="C37" s="17"/>
      <c r="D37" s="18"/>
      <c r="E37" s="19"/>
      <c r="F37" s="20"/>
      <c r="G37" s="21"/>
      <c r="H37" s="21"/>
      <c r="I37" s="21"/>
      <c r="J37" s="22">
        <v>0</v>
      </c>
      <c r="K37" s="22">
        <v>0</v>
      </c>
      <c r="L37" s="22">
        <v>0</v>
      </c>
    </row>
    <row r="38" spans="1:12" x14ac:dyDescent="0.25">
      <c r="A38" s="11"/>
      <c r="B38" s="30">
        <v>52</v>
      </c>
      <c r="C38" s="31" t="s">
        <v>20</v>
      </c>
      <c r="D38" s="32">
        <v>3241</v>
      </c>
      <c r="E38" s="33" t="s">
        <v>49</v>
      </c>
      <c r="F38" s="34"/>
      <c r="G38" s="35">
        <v>50000</v>
      </c>
      <c r="H38" s="35">
        <v>0</v>
      </c>
      <c r="I38" s="35"/>
      <c r="J38" s="35">
        <v>170000</v>
      </c>
      <c r="K38" s="35">
        <v>170000</v>
      </c>
      <c r="L38" s="35">
        <v>170000</v>
      </c>
    </row>
    <row r="39" spans="1:12" x14ac:dyDescent="0.25">
      <c r="A39" s="11"/>
      <c r="B39" s="36"/>
      <c r="C39" s="37"/>
      <c r="D39" s="38">
        <v>324</v>
      </c>
      <c r="E39" s="26" t="s">
        <v>49</v>
      </c>
      <c r="F39" s="39"/>
      <c r="G39" s="40"/>
      <c r="H39" s="40">
        <f>SUM(H36:H38)</f>
        <v>0</v>
      </c>
      <c r="I39" s="40">
        <f t="shared" ref="I39" si="12">SUM(I36:I38)</f>
        <v>0</v>
      </c>
      <c r="J39" s="40">
        <f t="shared" ref="J39:L39" si="13">SUM(J36:J38)</f>
        <v>220000</v>
      </c>
      <c r="K39" s="40">
        <f t="shared" si="13"/>
        <v>220000</v>
      </c>
      <c r="L39" s="40">
        <f t="shared" si="13"/>
        <v>220000</v>
      </c>
    </row>
    <row r="40" spans="1:12" x14ac:dyDescent="0.25">
      <c r="A40" s="11"/>
      <c r="B40" s="41">
        <v>11</v>
      </c>
      <c r="C40" s="42" t="s">
        <v>20</v>
      </c>
      <c r="D40" s="43">
        <v>3291</v>
      </c>
      <c r="E40" s="44" t="s">
        <v>50</v>
      </c>
      <c r="F40" s="45"/>
      <c r="G40" s="46"/>
      <c r="H40" s="46"/>
      <c r="I40" s="46"/>
      <c r="J40" s="46">
        <v>4500</v>
      </c>
      <c r="K40" s="46">
        <v>4500</v>
      </c>
      <c r="L40" s="46">
        <v>4500</v>
      </c>
    </row>
    <row r="41" spans="1:12" x14ac:dyDescent="0.25">
      <c r="A41" s="11"/>
      <c r="B41" s="16">
        <v>11</v>
      </c>
      <c r="C41" s="17" t="s">
        <v>20</v>
      </c>
      <c r="D41" s="18">
        <v>3293</v>
      </c>
      <c r="E41" s="19" t="s">
        <v>51</v>
      </c>
      <c r="F41" s="20">
        <v>150000</v>
      </c>
      <c r="G41" s="21">
        <v>380000</v>
      </c>
      <c r="H41" s="21">
        <v>50000</v>
      </c>
      <c r="I41" s="21"/>
      <c r="J41" s="22">
        <v>241500</v>
      </c>
      <c r="K41" s="22">
        <v>241500</v>
      </c>
      <c r="L41" s="22">
        <v>241812</v>
      </c>
    </row>
    <row r="42" spans="1:12" x14ac:dyDescent="0.25">
      <c r="A42" s="11"/>
      <c r="B42" s="16">
        <v>11</v>
      </c>
      <c r="C42" s="17" t="s">
        <v>20</v>
      </c>
      <c r="D42" s="18">
        <v>3294</v>
      </c>
      <c r="E42" s="19" t="s">
        <v>52</v>
      </c>
      <c r="F42" s="20">
        <v>4000</v>
      </c>
      <c r="G42" s="21">
        <v>4000</v>
      </c>
      <c r="H42" s="21"/>
      <c r="I42" s="21"/>
      <c r="J42" s="22">
        <v>4000</v>
      </c>
      <c r="K42" s="22">
        <v>4000</v>
      </c>
      <c r="L42" s="22">
        <v>4000</v>
      </c>
    </row>
    <row r="43" spans="1:12" x14ac:dyDescent="0.25">
      <c r="A43" s="11"/>
      <c r="B43" s="16">
        <v>11</v>
      </c>
      <c r="C43" s="17" t="s">
        <v>20</v>
      </c>
      <c r="D43" s="18">
        <v>3295</v>
      </c>
      <c r="E43" s="19" t="s">
        <v>53</v>
      </c>
      <c r="F43" s="20">
        <v>10000</v>
      </c>
      <c r="G43" s="21">
        <v>60000</v>
      </c>
      <c r="H43" s="21"/>
      <c r="I43" s="21"/>
      <c r="J43" s="22">
        <v>50000</v>
      </c>
      <c r="K43" s="22">
        <v>50000</v>
      </c>
      <c r="L43" s="22">
        <v>50000</v>
      </c>
    </row>
    <row r="44" spans="1:12" x14ac:dyDescent="0.25">
      <c r="A44" s="11"/>
      <c r="B44" s="16">
        <v>11</v>
      </c>
      <c r="C44" s="17" t="s">
        <v>20</v>
      </c>
      <c r="D44" s="18">
        <v>3296</v>
      </c>
      <c r="E44" s="19" t="s">
        <v>54</v>
      </c>
      <c r="F44" s="20"/>
      <c r="G44" s="21"/>
      <c r="H44" s="21"/>
      <c r="I44" s="21"/>
      <c r="J44" s="22">
        <v>1000</v>
      </c>
      <c r="K44" s="22">
        <v>1000</v>
      </c>
      <c r="L44" s="22">
        <v>1000</v>
      </c>
    </row>
    <row r="45" spans="1:12" x14ac:dyDescent="0.25">
      <c r="A45" s="11"/>
      <c r="B45" s="16">
        <v>11</v>
      </c>
      <c r="C45" s="17" t="s">
        <v>20</v>
      </c>
      <c r="D45" s="18">
        <v>3299</v>
      </c>
      <c r="E45" s="19" t="s">
        <v>55</v>
      </c>
      <c r="F45" s="20">
        <v>5000</v>
      </c>
      <c r="G45" s="21">
        <v>5000</v>
      </c>
      <c r="H45" s="21"/>
      <c r="I45" s="21"/>
      <c r="J45" s="22">
        <v>6000</v>
      </c>
      <c r="K45" s="22">
        <v>3500</v>
      </c>
      <c r="L45" s="22">
        <v>3500</v>
      </c>
    </row>
    <row r="46" spans="1:12" x14ac:dyDescent="0.25">
      <c r="A46" s="11"/>
      <c r="B46" s="36"/>
      <c r="C46" s="37"/>
      <c r="D46" s="25">
        <v>329</v>
      </c>
      <c r="E46" s="26" t="s">
        <v>55</v>
      </c>
      <c r="F46" s="39"/>
      <c r="G46" s="40"/>
      <c r="H46" s="40">
        <f>SUM(H41:H45)</f>
        <v>50000</v>
      </c>
      <c r="I46" s="40">
        <f t="shared" ref="I46" si="14">SUM(I41:I45)</f>
        <v>0</v>
      </c>
      <c r="J46" s="40">
        <f>SUM(J40:J45)</f>
        <v>307000</v>
      </c>
      <c r="K46" s="40">
        <f t="shared" ref="K46:L46" si="15">SUM(K40:K45)</f>
        <v>304500</v>
      </c>
      <c r="L46" s="40">
        <f t="shared" si="15"/>
        <v>304812</v>
      </c>
    </row>
    <row r="47" spans="1:12" x14ac:dyDescent="0.25">
      <c r="A47" s="11"/>
      <c r="B47" s="16">
        <v>11</v>
      </c>
      <c r="C47" s="17" t="s">
        <v>20</v>
      </c>
      <c r="D47" s="18">
        <v>3431</v>
      </c>
      <c r="E47" s="19" t="s">
        <v>56</v>
      </c>
      <c r="F47" s="20">
        <v>7132</v>
      </c>
      <c r="G47" s="21">
        <v>7000</v>
      </c>
      <c r="H47" s="21"/>
      <c r="I47" s="21"/>
      <c r="J47" s="22">
        <v>5000</v>
      </c>
      <c r="K47" s="22">
        <v>5000</v>
      </c>
      <c r="L47" s="22">
        <v>5000</v>
      </c>
    </row>
    <row r="48" spans="1:12" x14ac:dyDescent="0.25">
      <c r="A48" s="11"/>
      <c r="B48" s="16">
        <v>11</v>
      </c>
      <c r="C48" s="17" t="s">
        <v>20</v>
      </c>
      <c r="D48" s="18">
        <v>3433</v>
      </c>
      <c r="E48" s="19" t="s">
        <v>57</v>
      </c>
      <c r="F48" s="20">
        <v>20000</v>
      </c>
      <c r="G48" s="21">
        <v>20000</v>
      </c>
      <c r="H48" s="21"/>
      <c r="I48" s="21"/>
      <c r="J48" s="22">
        <v>5000</v>
      </c>
      <c r="K48" s="22">
        <v>5000</v>
      </c>
      <c r="L48" s="22">
        <v>5000</v>
      </c>
    </row>
    <row r="49" spans="1:12" x14ac:dyDescent="0.25">
      <c r="A49" s="11"/>
      <c r="B49" s="16">
        <v>11</v>
      </c>
      <c r="C49" s="17" t="s">
        <v>20</v>
      </c>
      <c r="D49" s="18">
        <v>3434</v>
      </c>
      <c r="E49" s="19" t="s">
        <v>58</v>
      </c>
      <c r="F49" s="20"/>
      <c r="G49" s="21">
        <v>1000</v>
      </c>
      <c r="H49" s="21"/>
      <c r="I49" s="21"/>
      <c r="J49" s="22">
        <v>1000</v>
      </c>
      <c r="K49" s="22">
        <v>1000</v>
      </c>
      <c r="L49" s="22">
        <v>1000</v>
      </c>
    </row>
    <row r="50" spans="1:12" x14ac:dyDescent="0.25">
      <c r="A50" s="11"/>
      <c r="B50" s="23"/>
      <c r="C50" s="24"/>
      <c r="D50" s="25">
        <v>343</v>
      </c>
      <c r="E50" s="26" t="s">
        <v>58</v>
      </c>
      <c r="F50" s="27"/>
      <c r="G50" s="28"/>
      <c r="H50" s="28">
        <f>SUM(H47:H49)</f>
        <v>0</v>
      </c>
      <c r="I50" s="28">
        <f t="shared" ref="I50" si="16">SUM(I47:I49)</f>
        <v>0</v>
      </c>
      <c r="J50" s="28">
        <f t="shared" ref="J50:L50" si="17">SUM(J47+J48+J49)</f>
        <v>11000</v>
      </c>
      <c r="K50" s="28">
        <f t="shared" si="17"/>
        <v>11000</v>
      </c>
      <c r="L50" s="28">
        <f t="shared" si="17"/>
        <v>11000</v>
      </c>
    </row>
    <row r="51" spans="1:12" x14ac:dyDescent="0.25">
      <c r="A51" s="11"/>
      <c r="B51" s="16">
        <v>11</v>
      </c>
      <c r="C51" s="17" t="s">
        <v>20</v>
      </c>
      <c r="D51" s="18">
        <v>3721</v>
      </c>
      <c r="E51" s="19" t="s">
        <v>59</v>
      </c>
      <c r="F51" s="20">
        <v>74131</v>
      </c>
      <c r="G51" s="21">
        <v>75000</v>
      </c>
      <c r="H51" s="21"/>
      <c r="I51" s="21"/>
      <c r="J51" s="22">
        <v>100000</v>
      </c>
      <c r="K51" s="22">
        <v>100000</v>
      </c>
      <c r="L51" s="22">
        <v>200000</v>
      </c>
    </row>
    <row r="52" spans="1:12" x14ac:dyDescent="0.25">
      <c r="A52" s="11"/>
      <c r="B52" s="23"/>
      <c r="C52" s="24"/>
      <c r="D52" s="25">
        <v>372</v>
      </c>
      <c r="E52" s="26" t="s">
        <v>59</v>
      </c>
      <c r="F52" s="27"/>
      <c r="G52" s="28"/>
      <c r="H52" s="28">
        <f>SUM(H51)</f>
        <v>0</v>
      </c>
      <c r="I52" s="28">
        <f t="shared" ref="I52" si="18">SUM(I51)</f>
        <v>0</v>
      </c>
      <c r="J52" s="28">
        <f t="shared" ref="J52:L52" si="19">SUM(J51)</f>
        <v>100000</v>
      </c>
      <c r="K52" s="28">
        <f t="shared" si="19"/>
        <v>100000</v>
      </c>
      <c r="L52" s="28">
        <f t="shared" si="19"/>
        <v>200000</v>
      </c>
    </row>
    <row r="53" spans="1:12" x14ac:dyDescent="0.25">
      <c r="A53" s="11"/>
      <c r="B53" s="47">
        <v>11</v>
      </c>
      <c r="C53" s="48" t="s">
        <v>20</v>
      </c>
      <c r="D53" s="49">
        <v>3835</v>
      </c>
      <c r="E53" s="50" t="s">
        <v>60</v>
      </c>
      <c r="F53" s="51"/>
      <c r="G53" s="52"/>
      <c r="H53" s="52"/>
      <c r="I53" s="52"/>
      <c r="J53" s="46">
        <v>7000</v>
      </c>
      <c r="K53" s="46">
        <v>7000</v>
      </c>
      <c r="L53" s="46">
        <v>7000</v>
      </c>
    </row>
    <row r="54" spans="1:12" x14ac:dyDescent="0.25">
      <c r="A54" s="11"/>
      <c r="B54" s="23"/>
      <c r="C54" s="24"/>
      <c r="D54" s="25">
        <v>383</v>
      </c>
      <c r="E54" s="26" t="s">
        <v>61</v>
      </c>
      <c r="F54" s="27"/>
      <c r="G54" s="28"/>
      <c r="H54" s="28"/>
      <c r="I54" s="28"/>
      <c r="J54" s="28">
        <f t="shared" ref="J54:L54" si="20">SUM(J53)</f>
        <v>7000</v>
      </c>
      <c r="K54" s="28">
        <f t="shared" si="20"/>
        <v>7000</v>
      </c>
      <c r="L54" s="28">
        <f t="shared" si="20"/>
        <v>7000</v>
      </c>
    </row>
    <row r="55" spans="1:12" x14ac:dyDescent="0.25">
      <c r="A55" s="11"/>
      <c r="B55" s="16">
        <v>11</v>
      </c>
      <c r="C55" s="17" t="s">
        <v>20</v>
      </c>
      <c r="D55" s="18">
        <v>4221</v>
      </c>
      <c r="E55" s="19" t="s">
        <v>62</v>
      </c>
      <c r="F55" s="20">
        <v>88282</v>
      </c>
      <c r="G55" s="21">
        <v>173000</v>
      </c>
      <c r="H55" s="21"/>
      <c r="I55" s="21"/>
      <c r="J55" s="22">
        <v>100000</v>
      </c>
      <c r="K55" s="22">
        <v>100000</v>
      </c>
      <c r="L55" s="22">
        <v>100000</v>
      </c>
    </row>
    <row r="56" spans="1:12" x14ac:dyDescent="0.25">
      <c r="A56" s="11"/>
      <c r="B56" s="16">
        <v>11</v>
      </c>
      <c r="C56" s="17" t="s">
        <v>20</v>
      </c>
      <c r="D56" s="18">
        <v>4222</v>
      </c>
      <c r="E56" s="19" t="s">
        <v>63</v>
      </c>
      <c r="F56" s="20">
        <v>50000</v>
      </c>
      <c r="G56" s="21">
        <v>50000</v>
      </c>
      <c r="H56" s="21"/>
      <c r="I56" s="21"/>
      <c r="J56" s="22">
        <v>50000</v>
      </c>
      <c r="K56" s="22">
        <v>50000</v>
      </c>
      <c r="L56" s="22">
        <v>50000</v>
      </c>
    </row>
    <row r="57" spans="1:12" x14ac:dyDescent="0.25">
      <c r="A57" s="11"/>
      <c r="B57" s="16">
        <v>11</v>
      </c>
      <c r="C57" s="17" t="s">
        <v>20</v>
      </c>
      <c r="D57" s="18">
        <v>4223</v>
      </c>
      <c r="E57" s="19" t="s">
        <v>64</v>
      </c>
      <c r="F57" s="20">
        <v>2000</v>
      </c>
      <c r="G57" s="21">
        <v>47000</v>
      </c>
      <c r="H57" s="21"/>
      <c r="I57" s="21"/>
      <c r="J57" s="22">
        <v>45000</v>
      </c>
      <c r="K57" s="22">
        <v>45000</v>
      </c>
      <c r="L57" s="22">
        <v>45000</v>
      </c>
    </row>
    <row r="58" spans="1:12" x14ac:dyDescent="0.25">
      <c r="A58" s="11"/>
      <c r="B58" s="16">
        <v>11</v>
      </c>
      <c r="C58" s="17" t="s">
        <v>20</v>
      </c>
      <c r="D58" s="18">
        <v>4227</v>
      </c>
      <c r="E58" s="19" t="s">
        <v>65</v>
      </c>
      <c r="F58" s="20">
        <v>2000</v>
      </c>
      <c r="G58" s="21">
        <v>2000</v>
      </c>
      <c r="H58" s="21"/>
      <c r="I58" s="21"/>
      <c r="J58" s="22">
        <v>2000</v>
      </c>
      <c r="K58" s="22">
        <v>2000</v>
      </c>
      <c r="L58" s="22">
        <v>2000</v>
      </c>
    </row>
    <row r="59" spans="1:12" x14ac:dyDescent="0.25">
      <c r="A59" s="11"/>
      <c r="B59" s="36"/>
      <c r="C59" s="37"/>
      <c r="D59" s="25">
        <v>422</v>
      </c>
      <c r="E59" s="26" t="s">
        <v>66</v>
      </c>
      <c r="F59" s="39"/>
      <c r="G59" s="40"/>
      <c r="H59" s="40">
        <f>SUM(H55:H58)</f>
        <v>0</v>
      </c>
      <c r="I59" s="40">
        <f t="shared" ref="I59:L59" si="21">SUM(I55:I58)</f>
        <v>0</v>
      </c>
      <c r="J59" s="40">
        <f t="shared" si="21"/>
        <v>197000</v>
      </c>
      <c r="K59" s="40">
        <f t="shared" si="21"/>
        <v>197000</v>
      </c>
      <c r="L59" s="40">
        <f t="shared" si="21"/>
        <v>197000</v>
      </c>
    </row>
    <row r="60" spans="1:12" x14ac:dyDescent="0.25">
      <c r="A60" s="11"/>
      <c r="B60" s="16">
        <v>11</v>
      </c>
      <c r="C60" s="17" t="s">
        <v>20</v>
      </c>
      <c r="D60" s="18">
        <v>4511</v>
      </c>
      <c r="E60" s="19" t="s">
        <v>67</v>
      </c>
      <c r="F60" s="20">
        <v>2000</v>
      </c>
      <c r="G60" s="21">
        <v>2000</v>
      </c>
      <c r="H60" s="21"/>
      <c r="I60" s="21"/>
      <c r="J60" s="22">
        <v>2000</v>
      </c>
      <c r="K60" s="22">
        <v>2000</v>
      </c>
      <c r="L60" s="22">
        <v>2000</v>
      </c>
    </row>
    <row r="61" spans="1:12" x14ac:dyDescent="0.25">
      <c r="A61" s="11"/>
      <c r="B61" s="36"/>
      <c r="C61" s="37"/>
      <c r="D61" s="25">
        <v>451</v>
      </c>
      <c r="E61" s="26" t="s">
        <v>67</v>
      </c>
      <c r="F61" s="39"/>
      <c r="G61" s="40"/>
      <c r="H61" s="40">
        <f>SUM(H60)</f>
        <v>0</v>
      </c>
      <c r="I61" s="40">
        <f t="shared" ref="I61" si="22">SUM(I60)</f>
        <v>0</v>
      </c>
      <c r="J61" s="40">
        <f t="shared" ref="J61:L61" si="23">SUM(J60)</f>
        <v>2000</v>
      </c>
      <c r="K61" s="40">
        <f t="shared" si="23"/>
        <v>2000</v>
      </c>
      <c r="L61" s="40">
        <f t="shared" si="23"/>
        <v>2000</v>
      </c>
    </row>
    <row r="62" spans="1:12" x14ac:dyDescent="0.25">
      <c r="A62" s="11" t="s">
        <v>19</v>
      </c>
      <c r="B62" s="53" t="s">
        <v>68</v>
      </c>
      <c r="C62" s="53"/>
      <c r="D62" s="53"/>
      <c r="E62" s="13" t="s">
        <v>69</v>
      </c>
      <c r="F62" s="14">
        <f>SUM(F63:F68)</f>
        <v>612000</v>
      </c>
      <c r="G62" s="15">
        <f>SUM(G63+G64+G66+G68)</f>
        <v>1107000</v>
      </c>
      <c r="H62" s="15">
        <f t="shared" ref="H62:L62" si="24">SUM(H63+H64+H66+H68)</f>
        <v>150000</v>
      </c>
      <c r="I62" s="15">
        <f t="shared" si="24"/>
        <v>0</v>
      </c>
      <c r="J62" s="15">
        <f t="shared" si="24"/>
        <v>970000</v>
      </c>
      <c r="K62" s="15">
        <f t="shared" si="24"/>
        <v>980000</v>
      </c>
      <c r="L62" s="15">
        <f t="shared" si="24"/>
        <v>1020000</v>
      </c>
    </row>
    <row r="63" spans="1:12" x14ac:dyDescent="0.25">
      <c r="A63" s="11"/>
      <c r="B63" s="16">
        <v>11</v>
      </c>
      <c r="C63" s="17" t="s">
        <v>20</v>
      </c>
      <c r="D63" s="18">
        <v>3232</v>
      </c>
      <c r="E63" s="19" t="s">
        <v>70</v>
      </c>
      <c r="F63" s="20">
        <v>150000</v>
      </c>
      <c r="G63" s="21">
        <v>400000</v>
      </c>
      <c r="H63" s="21">
        <v>50000</v>
      </c>
      <c r="I63" s="21"/>
      <c r="J63" s="22">
        <v>200000</v>
      </c>
      <c r="K63" s="22">
        <v>220000</v>
      </c>
      <c r="L63" s="22">
        <v>250000</v>
      </c>
    </row>
    <row r="64" spans="1:12" x14ac:dyDescent="0.25">
      <c r="A64" s="11"/>
      <c r="B64" s="16">
        <v>11</v>
      </c>
      <c r="C64" s="17" t="s">
        <v>20</v>
      </c>
      <c r="D64" s="18">
        <v>3235</v>
      </c>
      <c r="E64" s="19" t="s">
        <v>44</v>
      </c>
      <c r="F64" s="20">
        <v>360000</v>
      </c>
      <c r="G64" s="21">
        <v>560000</v>
      </c>
      <c r="H64" s="21">
        <v>100000</v>
      </c>
      <c r="I64" s="21"/>
      <c r="J64" s="22">
        <v>670000</v>
      </c>
      <c r="K64" s="22">
        <v>660000</v>
      </c>
      <c r="L64" s="22">
        <v>670000</v>
      </c>
    </row>
    <row r="65" spans="1:12" x14ac:dyDescent="0.25">
      <c r="A65" s="11"/>
      <c r="B65" s="36"/>
      <c r="C65" s="37"/>
      <c r="D65" s="38">
        <v>323</v>
      </c>
      <c r="E65" s="26" t="s">
        <v>48</v>
      </c>
      <c r="F65" s="20"/>
      <c r="G65" s="21"/>
      <c r="H65" s="40">
        <f>SUM(H63:H64)</f>
        <v>150000</v>
      </c>
      <c r="I65" s="40">
        <f t="shared" ref="I65" si="25">SUM(I63:I64)</f>
        <v>0</v>
      </c>
      <c r="J65" s="40">
        <f t="shared" ref="J65:L65" si="26">SUM(J63:J64)</f>
        <v>870000</v>
      </c>
      <c r="K65" s="40">
        <f t="shared" si="26"/>
        <v>880000</v>
      </c>
      <c r="L65" s="40">
        <f t="shared" si="26"/>
        <v>920000</v>
      </c>
    </row>
    <row r="66" spans="1:12" x14ac:dyDescent="0.25">
      <c r="A66" s="11"/>
      <c r="B66" s="16">
        <v>11</v>
      </c>
      <c r="C66" s="17" t="s">
        <v>20</v>
      </c>
      <c r="D66" s="18">
        <v>3292</v>
      </c>
      <c r="E66" s="19" t="s">
        <v>71</v>
      </c>
      <c r="F66" s="20">
        <v>100000</v>
      </c>
      <c r="G66" s="21">
        <v>120000</v>
      </c>
      <c r="H66" s="21"/>
      <c r="I66" s="21"/>
      <c r="J66" s="22">
        <v>100000</v>
      </c>
      <c r="K66" s="22">
        <v>100000</v>
      </c>
      <c r="L66" s="22">
        <v>100000</v>
      </c>
    </row>
    <row r="67" spans="1:12" x14ac:dyDescent="0.25">
      <c r="A67" s="11"/>
      <c r="B67" s="36"/>
      <c r="C67" s="37"/>
      <c r="D67" s="38">
        <v>329</v>
      </c>
      <c r="E67" s="26" t="s">
        <v>55</v>
      </c>
      <c r="F67" s="20"/>
      <c r="G67" s="21"/>
      <c r="H67" s="40">
        <f>SUM(H66)</f>
        <v>0</v>
      </c>
      <c r="I67" s="40">
        <f t="shared" ref="I67" si="27">SUM(I66)</f>
        <v>0</v>
      </c>
      <c r="J67" s="40">
        <f t="shared" ref="J67:L67" si="28">SUM(J66)</f>
        <v>100000</v>
      </c>
      <c r="K67" s="40">
        <f t="shared" si="28"/>
        <v>100000</v>
      </c>
      <c r="L67" s="40">
        <f t="shared" si="28"/>
        <v>100000</v>
      </c>
    </row>
    <row r="68" spans="1:12" x14ac:dyDescent="0.25">
      <c r="A68" s="11"/>
      <c r="B68" s="16">
        <v>11</v>
      </c>
      <c r="C68" s="17" t="s">
        <v>20</v>
      </c>
      <c r="D68" s="18">
        <v>4531</v>
      </c>
      <c r="E68" s="19" t="s">
        <v>72</v>
      </c>
      <c r="F68" s="20">
        <v>2000</v>
      </c>
      <c r="G68" s="21">
        <v>27000</v>
      </c>
      <c r="H68" s="21"/>
      <c r="I68" s="21"/>
      <c r="J68" s="22"/>
      <c r="K68" s="22"/>
      <c r="L68" s="22"/>
    </row>
    <row r="69" spans="1:12" x14ac:dyDescent="0.25">
      <c r="A69" s="11"/>
      <c r="B69" s="36"/>
      <c r="C69" s="37"/>
      <c r="D69" s="25">
        <v>453</v>
      </c>
      <c r="E69" s="26" t="s">
        <v>72</v>
      </c>
      <c r="F69" s="39"/>
      <c r="G69" s="40"/>
      <c r="H69" s="40">
        <f>SUM(H68)</f>
        <v>0</v>
      </c>
      <c r="I69" s="40">
        <f t="shared" ref="I69" si="29">SUM(I68)</f>
        <v>0</v>
      </c>
      <c r="J69" s="40">
        <f t="shared" ref="J69:L69" si="30">SUM(J68)</f>
        <v>0</v>
      </c>
      <c r="K69" s="40">
        <f t="shared" si="30"/>
        <v>0</v>
      </c>
      <c r="L69" s="40">
        <f t="shared" si="30"/>
        <v>0</v>
      </c>
    </row>
    <row r="70" spans="1:12" x14ac:dyDescent="0.25">
      <c r="A70" s="11" t="s">
        <v>19</v>
      </c>
      <c r="B70" s="53" t="s">
        <v>73</v>
      </c>
      <c r="C70" s="53"/>
      <c r="D70" s="53"/>
      <c r="E70" s="13" t="s">
        <v>74</v>
      </c>
      <c r="F70" s="14">
        <f>SUM(F71:F79)</f>
        <v>982000</v>
      </c>
      <c r="G70" s="15">
        <f>SUM(G71+G73+G74+G76+G78+G79)</f>
        <v>1614000</v>
      </c>
      <c r="H70" s="15">
        <f t="shared" ref="H70:L70" si="31">SUM(H71+H73+H74+H76+H78+H79)</f>
        <v>0</v>
      </c>
      <c r="I70" s="15">
        <f t="shared" si="31"/>
        <v>0</v>
      </c>
      <c r="J70" s="15">
        <f t="shared" si="31"/>
        <v>1340000</v>
      </c>
      <c r="K70" s="15">
        <f t="shared" si="31"/>
        <v>1350000</v>
      </c>
      <c r="L70" s="15">
        <f t="shared" si="31"/>
        <v>1350000</v>
      </c>
    </row>
    <row r="71" spans="1:12" x14ac:dyDescent="0.25">
      <c r="A71" s="11"/>
      <c r="B71" s="16">
        <v>11</v>
      </c>
      <c r="C71" s="17" t="s">
        <v>20</v>
      </c>
      <c r="D71" s="18">
        <v>3224</v>
      </c>
      <c r="E71" s="19" t="s">
        <v>36</v>
      </c>
      <c r="F71" s="20">
        <v>2000</v>
      </c>
      <c r="G71" s="21">
        <v>17000</v>
      </c>
      <c r="H71" s="21"/>
      <c r="I71" s="21"/>
      <c r="J71" s="22">
        <v>10000</v>
      </c>
      <c r="K71" s="22">
        <v>10000</v>
      </c>
      <c r="L71" s="22">
        <v>10000</v>
      </c>
    </row>
    <row r="72" spans="1:12" x14ac:dyDescent="0.25">
      <c r="A72" s="11"/>
      <c r="B72" s="36"/>
      <c r="C72" s="37"/>
      <c r="D72" s="25">
        <v>322</v>
      </c>
      <c r="E72" s="26" t="s">
        <v>39</v>
      </c>
      <c r="F72" s="20"/>
      <c r="G72" s="21"/>
      <c r="H72" s="40">
        <f>SUM(H71)</f>
        <v>0</v>
      </c>
      <c r="I72" s="40">
        <f t="shared" ref="I72:L72" si="32">SUM(I71)</f>
        <v>0</v>
      </c>
      <c r="J72" s="40">
        <f t="shared" si="32"/>
        <v>10000</v>
      </c>
      <c r="K72" s="40">
        <f t="shared" si="32"/>
        <v>10000</v>
      </c>
      <c r="L72" s="40">
        <f t="shared" si="32"/>
        <v>10000</v>
      </c>
    </row>
    <row r="73" spans="1:12" x14ac:dyDescent="0.25">
      <c r="A73" s="11"/>
      <c r="B73" s="16">
        <v>11</v>
      </c>
      <c r="C73" s="17" t="s">
        <v>20</v>
      </c>
      <c r="D73" s="18">
        <v>3232</v>
      </c>
      <c r="E73" s="19" t="s">
        <v>70</v>
      </c>
      <c r="F73" s="20">
        <v>10000</v>
      </c>
      <c r="G73" s="21">
        <v>25000</v>
      </c>
      <c r="H73" s="21"/>
      <c r="I73" s="21"/>
      <c r="J73" s="22">
        <v>20000</v>
      </c>
      <c r="K73" s="22">
        <v>30000</v>
      </c>
      <c r="L73" s="22">
        <v>30000</v>
      </c>
    </row>
    <row r="74" spans="1:12" x14ac:dyDescent="0.25">
      <c r="A74" s="11"/>
      <c r="B74" s="16">
        <v>11</v>
      </c>
      <c r="C74" s="17" t="s">
        <v>20</v>
      </c>
      <c r="D74" s="18">
        <v>3238</v>
      </c>
      <c r="E74" s="19" t="s">
        <v>75</v>
      </c>
      <c r="F74" s="20">
        <v>420000</v>
      </c>
      <c r="G74" s="21">
        <v>1050000</v>
      </c>
      <c r="H74" s="21"/>
      <c r="I74" s="21"/>
      <c r="J74" s="22">
        <v>850000</v>
      </c>
      <c r="K74" s="22">
        <v>850000</v>
      </c>
      <c r="L74" s="22">
        <v>850000</v>
      </c>
    </row>
    <row r="75" spans="1:12" x14ac:dyDescent="0.25">
      <c r="A75" s="11"/>
      <c r="B75" s="23"/>
      <c r="C75" s="24"/>
      <c r="D75" s="25">
        <v>323</v>
      </c>
      <c r="E75" s="26" t="s">
        <v>48</v>
      </c>
      <c r="F75" s="20"/>
      <c r="G75" s="21"/>
      <c r="H75" s="40">
        <f>SUM(H73:H74)</f>
        <v>0</v>
      </c>
      <c r="I75" s="40">
        <f t="shared" ref="I75:L75" si="33">SUM(I73:I74)</f>
        <v>0</v>
      </c>
      <c r="J75" s="40">
        <f t="shared" si="33"/>
        <v>870000</v>
      </c>
      <c r="K75" s="40">
        <f t="shared" si="33"/>
        <v>880000</v>
      </c>
      <c r="L75" s="40">
        <f t="shared" si="33"/>
        <v>880000</v>
      </c>
    </row>
    <row r="76" spans="1:12" x14ac:dyDescent="0.25">
      <c r="A76" s="11"/>
      <c r="B76" s="16">
        <v>11</v>
      </c>
      <c r="C76" s="17" t="s">
        <v>20</v>
      </c>
      <c r="D76" s="18">
        <v>4123</v>
      </c>
      <c r="E76" s="19" t="s">
        <v>76</v>
      </c>
      <c r="F76" s="20">
        <v>5000</v>
      </c>
      <c r="G76" s="21">
        <v>12000</v>
      </c>
      <c r="H76" s="21"/>
      <c r="I76" s="21"/>
      <c r="J76" s="22">
        <v>10000</v>
      </c>
      <c r="K76" s="22">
        <v>10000</v>
      </c>
      <c r="L76" s="22">
        <v>10000</v>
      </c>
    </row>
    <row r="77" spans="1:12" x14ac:dyDescent="0.25">
      <c r="A77" s="11"/>
      <c r="B77" s="36"/>
      <c r="C77" s="37"/>
      <c r="D77" s="25">
        <v>412</v>
      </c>
      <c r="E77" s="26" t="s">
        <v>77</v>
      </c>
      <c r="F77" s="39"/>
      <c r="G77" s="40"/>
      <c r="H77" s="40">
        <f>SUM(H76)</f>
        <v>0</v>
      </c>
      <c r="I77" s="40">
        <f t="shared" ref="I77" si="34">SUM(I76)</f>
        <v>0</v>
      </c>
      <c r="J77" s="40">
        <f t="shared" ref="J77:L77" si="35">SUM(J76)</f>
        <v>10000</v>
      </c>
      <c r="K77" s="40">
        <f t="shared" si="35"/>
        <v>10000</v>
      </c>
      <c r="L77" s="40">
        <f t="shared" si="35"/>
        <v>10000</v>
      </c>
    </row>
    <row r="78" spans="1:12" x14ac:dyDescent="0.25">
      <c r="A78" s="11"/>
      <c r="B78" s="16">
        <v>11</v>
      </c>
      <c r="C78" s="17" t="s">
        <v>20</v>
      </c>
      <c r="D78" s="18">
        <v>4221</v>
      </c>
      <c r="E78" s="19" t="s">
        <v>62</v>
      </c>
      <c r="F78" s="20">
        <v>235000</v>
      </c>
      <c r="G78" s="21">
        <v>450000</v>
      </c>
      <c r="H78" s="21"/>
      <c r="I78" s="21"/>
      <c r="J78" s="22">
        <v>400000</v>
      </c>
      <c r="K78" s="22">
        <v>400000</v>
      </c>
      <c r="L78" s="22">
        <v>400000</v>
      </c>
    </row>
    <row r="79" spans="1:12" x14ac:dyDescent="0.25">
      <c r="A79" s="11"/>
      <c r="B79" s="16">
        <v>11</v>
      </c>
      <c r="C79" s="17" t="s">
        <v>20</v>
      </c>
      <c r="D79" s="18">
        <v>4262</v>
      </c>
      <c r="E79" s="19" t="s">
        <v>78</v>
      </c>
      <c r="F79" s="20">
        <v>310000</v>
      </c>
      <c r="G79" s="21">
        <v>60000</v>
      </c>
      <c r="H79" s="21"/>
      <c r="I79" s="21"/>
      <c r="J79" s="22">
        <v>50000</v>
      </c>
      <c r="K79" s="22">
        <v>50000</v>
      </c>
      <c r="L79" s="22">
        <v>50000</v>
      </c>
    </row>
    <row r="80" spans="1:12" x14ac:dyDescent="0.25">
      <c r="A80" s="11"/>
      <c r="B80" s="36"/>
      <c r="C80" s="37"/>
      <c r="D80" s="38">
        <v>422</v>
      </c>
      <c r="E80" s="26" t="s">
        <v>66</v>
      </c>
      <c r="F80" s="20"/>
      <c r="G80" s="21"/>
      <c r="H80" s="40">
        <f>SUM(H78:H79)</f>
        <v>0</v>
      </c>
      <c r="I80" s="40">
        <f t="shared" ref="I80:L80" si="36">SUM(I78:I79)</f>
        <v>0</v>
      </c>
      <c r="J80" s="40">
        <f t="shared" si="36"/>
        <v>450000</v>
      </c>
      <c r="K80" s="40">
        <f t="shared" si="36"/>
        <v>450000</v>
      </c>
      <c r="L80" s="40">
        <f t="shared" si="36"/>
        <v>450000</v>
      </c>
    </row>
    <row r="81" spans="1:12" x14ac:dyDescent="0.25">
      <c r="A81" s="11" t="s">
        <v>19</v>
      </c>
      <c r="B81" s="53" t="s">
        <v>79</v>
      </c>
      <c r="C81" s="53"/>
      <c r="D81" s="53"/>
      <c r="E81" s="13" t="s">
        <v>80</v>
      </c>
      <c r="F81" s="14">
        <f>+F82</f>
        <v>2394000</v>
      </c>
      <c r="G81" s="15">
        <f>SUM(G82)</f>
        <v>1250000</v>
      </c>
      <c r="H81" s="15">
        <f t="shared" ref="H81:I81" si="37">SUM(H82)</f>
        <v>0</v>
      </c>
      <c r="I81" s="15">
        <f t="shared" si="37"/>
        <v>0</v>
      </c>
      <c r="J81" s="15">
        <f>SUM(J84)</f>
        <v>800000</v>
      </c>
      <c r="K81" s="15">
        <f t="shared" ref="K81:L81" si="38">SUM(K84)</f>
        <v>50000</v>
      </c>
      <c r="L81" s="15">
        <f t="shared" si="38"/>
        <v>50000</v>
      </c>
    </row>
    <row r="82" spans="1:12" x14ac:dyDescent="0.25">
      <c r="A82" s="11"/>
      <c r="B82" s="16">
        <v>11</v>
      </c>
      <c r="C82" s="17" t="s">
        <v>20</v>
      </c>
      <c r="D82" s="18">
        <v>4126</v>
      </c>
      <c r="E82" s="19" t="s">
        <v>81</v>
      </c>
      <c r="F82" s="20">
        <v>2394000</v>
      </c>
      <c r="G82" s="21">
        <v>1250000</v>
      </c>
      <c r="H82" s="21"/>
      <c r="I82" s="21"/>
      <c r="J82" s="22">
        <v>200000</v>
      </c>
      <c r="K82" s="22">
        <v>50000</v>
      </c>
      <c r="L82" s="22">
        <v>50000</v>
      </c>
    </row>
    <row r="83" spans="1:12" ht="25.5" x14ac:dyDescent="0.25">
      <c r="A83" s="11" t="s">
        <v>95</v>
      </c>
      <c r="B83" s="16">
        <v>11</v>
      </c>
      <c r="C83" s="17" t="s">
        <v>20</v>
      </c>
      <c r="D83" s="18">
        <v>3691</v>
      </c>
      <c r="E83" s="19" t="s">
        <v>82</v>
      </c>
      <c r="F83" s="20"/>
      <c r="G83" s="21"/>
      <c r="H83" s="21"/>
      <c r="I83" s="21"/>
      <c r="J83" s="22">
        <v>600000</v>
      </c>
      <c r="K83" s="22"/>
      <c r="L83" s="22"/>
    </row>
    <row r="84" spans="1:12" x14ac:dyDescent="0.25">
      <c r="A84" s="11"/>
      <c r="B84" s="36"/>
      <c r="C84" s="37"/>
      <c r="D84" s="25">
        <v>412</v>
      </c>
      <c r="E84" s="26" t="s">
        <v>66</v>
      </c>
      <c r="F84" s="20"/>
      <c r="G84" s="21"/>
      <c r="H84" s="40">
        <f>SUM(H82)</f>
        <v>0</v>
      </c>
      <c r="I84" s="40">
        <f t="shared" ref="I84" si="39">SUM(I82)</f>
        <v>0</v>
      </c>
      <c r="J84" s="40">
        <f>SUM(J82+J83)</f>
        <v>800000</v>
      </c>
      <c r="K84" s="40">
        <f t="shared" ref="K84:L84" si="40">SUM(K82+K83)</f>
        <v>50000</v>
      </c>
      <c r="L84" s="40">
        <f t="shared" si="40"/>
        <v>50000</v>
      </c>
    </row>
    <row r="85" spans="1:12" x14ac:dyDescent="0.25">
      <c r="A85" s="11" t="s">
        <v>19</v>
      </c>
      <c r="B85" s="54" t="s">
        <v>83</v>
      </c>
      <c r="C85" s="54"/>
      <c r="D85" s="54"/>
      <c r="E85" s="13" t="s">
        <v>84</v>
      </c>
      <c r="F85" s="14">
        <f>+F86+F91+F98+F100+F101+F103</f>
        <v>1076223</v>
      </c>
      <c r="G85" s="15">
        <f>SUM(G86:G103)</f>
        <v>1194296</v>
      </c>
      <c r="H85" s="15">
        <f>SUM(H86+H88+H91+H92+H94+H96+H98+H100+H101+H103)</f>
        <v>0</v>
      </c>
      <c r="I85" s="15">
        <f t="shared" ref="I85" si="41">SUM(I86+I88+I91+I92+I94+I96+I98+I100+I101+I103)</f>
        <v>0</v>
      </c>
      <c r="J85" s="15">
        <f t="shared" ref="J85:L85" si="42">SUM(J86+J88+J91+J92+J94+J96+J98+J100+J101+J103+J89+J90)</f>
        <v>2110000</v>
      </c>
      <c r="K85" s="15">
        <f t="shared" si="42"/>
        <v>2005000</v>
      </c>
      <c r="L85" s="15">
        <f t="shared" si="42"/>
        <v>1955000</v>
      </c>
    </row>
    <row r="86" spans="1:12" x14ac:dyDescent="0.25">
      <c r="A86" s="11"/>
      <c r="B86" s="16">
        <v>11</v>
      </c>
      <c r="C86" s="17" t="s">
        <v>20</v>
      </c>
      <c r="D86" s="18">
        <v>3211</v>
      </c>
      <c r="E86" s="19" t="s">
        <v>29</v>
      </c>
      <c r="F86" s="20">
        <v>90000</v>
      </c>
      <c r="G86" s="21">
        <v>120000</v>
      </c>
      <c r="H86" s="21"/>
      <c r="I86" s="21"/>
      <c r="J86" s="22">
        <v>250000</v>
      </c>
      <c r="K86" s="22">
        <v>350000</v>
      </c>
      <c r="L86" s="22">
        <v>350000</v>
      </c>
    </row>
    <row r="87" spans="1:12" x14ac:dyDescent="0.25">
      <c r="A87" s="11"/>
      <c r="B87" s="23"/>
      <c r="C87" s="24"/>
      <c r="D87" s="25">
        <v>321</v>
      </c>
      <c r="E87" s="26" t="s">
        <v>33</v>
      </c>
      <c r="F87" s="55"/>
      <c r="G87" s="56"/>
      <c r="H87" s="28">
        <f>SUM(H86)</f>
        <v>0</v>
      </c>
      <c r="I87" s="28">
        <f t="shared" ref="I87:L87" si="43">SUM(I86)</f>
        <v>0</v>
      </c>
      <c r="J87" s="28">
        <f t="shared" si="43"/>
        <v>250000</v>
      </c>
      <c r="K87" s="28">
        <f t="shared" si="43"/>
        <v>350000</v>
      </c>
      <c r="L87" s="28">
        <f t="shared" si="43"/>
        <v>350000</v>
      </c>
    </row>
    <row r="88" spans="1:12" x14ac:dyDescent="0.25">
      <c r="A88" s="11"/>
      <c r="B88" s="16">
        <v>11</v>
      </c>
      <c r="C88" s="17" t="s">
        <v>20</v>
      </c>
      <c r="D88" s="18">
        <v>3231</v>
      </c>
      <c r="E88" s="19" t="s">
        <v>85</v>
      </c>
      <c r="F88" s="20"/>
      <c r="G88" s="21"/>
      <c r="H88" s="21"/>
      <c r="I88" s="21"/>
      <c r="J88" s="22">
        <v>50000</v>
      </c>
      <c r="K88" s="22">
        <v>50000</v>
      </c>
      <c r="L88" s="22">
        <v>50000</v>
      </c>
    </row>
    <row r="89" spans="1:12" x14ac:dyDescent="0.25">
      <c r="A89" s="11"/>
      <c r="B89" s="16">
        <v>11</v>
      </c>
      <c r="C89" s="17" t="s">
        <v>20</v>
      </c>
      <c r="D89" s="18">
        <v>3213</v>
      </c>
      <c r="E89" s="19" t="s">
        <v>31</v>
      </c>
      <c r="F89" s="20"/>
      <c r="G89" s="21"/>
      <c r="H89" s="21"/>
      <c r="I89" s="21"/>
      <c r="J89" s="22">
        <v>5000</v>
      </c>
      <c r="K89" s="22">
        <v>20000</v>
      </c>
      <c r="L89" s="22">
        <v>20000</v>
      </c>
    </row>
    <row r="90" spans="1:12" x14ac:dyDescent="0.25">
      <c r="A90" s="11"/>
      <c r="B90" s="16">
        <v>11</v>
      </c>
      <c r="C90" s="17" t="s">
        <v>20</v>
      </c>
      <c r="D90" s="18">
        <v>3214</v>
      </c>
      <c r="E90" s="19" t="s">
        <v>86</v>
      </c>
      <c r="F90" s="20"/>
      <c r="G90" s="21"/>
      <c r="H90" s="21"/>
      <c r="I90" s="21"/>
      <c r="J90" s="22">
        <v>5000</v>
      </c>
      <c r="K90" s="22">
        <v>20000</v>
      </c>
      <c r="L90" s="22">
        <v>20000</v>
      </c>
    </row>
    <row r="91" spans="1:12" x14ac:dyDescent="0.25">
      <c r="A91" s="11"/>
      <c r="B91" s="16">
        <v>11</v>
      </c>
      <c r="C91" s="17" t="s">
        <v>20</v>
      </c>
      <c r="D91" s="18">
        <v>3237</v>
      </c>
      <c r="E91" s="19" t="s">
        <v>46</v>
      </c>
      <c r="F91" s="20">
        <v>20000</v>
      </c>
      <c r="G91" s="21">
        <v>10000</v>
      </c>
      <c r="H91" s="21"/>
      <c r="I91" s="21"/>
      <c r="J91" s="22">
        <v>90000</v>
      </c>
      <c r="K91" s="22">
        <v>90000</v>
      </c>
      <c r="L91" s="22">
        <v>90000</v>
      </c>
    </row>
    <row r="92" spans="1:12" x14ac:dyDescent="0.25">
      <c r="A92" s="11"/>
      <c r="B92" s="16">
        <v>11</v>
      </c>
      <c r="C92" s="17" t="s">
        <v>20</v>
      </c>
      <c r="D92" s="18">
        <v>3235</v>
      </c>
      <c r="E92" s="19" t="s">
        <v>44</v>
      </c>
      <c r="F92" s="20"/>
      <c r="G92" s="21">
        <v>0</v>
      </c>
      <c r="H92" s="21"/>
      <c r="I92" s="21"/>
      <c r="J92" s="22">
        <v>50000</v>
      </c>
      <c r="K92" s="22">
        <v>50000</v>
      </c>
      <c r="L92" s="22">
        <v>50000</v>
      </c>
    </row>
    <row r="93" spans="1:12" x14ac:dyDescent="0.25">
      <c r="A93" s="11"/>
      <c r="B93" s="23"/>
      <c r="C93" s="24"/>
      <c r="D93" s="25">
        <v>323</v>
      </c>
      <c r="E93" s="26" t="s">
        <v>48</v>
      </c>
      <c r="F93" s="20"/>
      <c r="G93" s="21"/>
      <c r="H93" s="28">
        <f>SUM(H88:H92)</f>
        <v>0</v>
      </c>
      <c r="I93" s="28">
        <f t="shared" ref="I93" si="44">SUM(I88:I92)</f>
        <v>0</v>
      </c>
      <c r="J93" s="28">
        <f t="shared" ref="J93:L93" si="45">SUM(J88+J89+J90+J91+J92)</f>
        <v>200000</v>
      </c>
      <c r="K93" s="28">
        <f t="shared" si="45"/>
        <v>230000</v>
      </c>
      <c r="L93" s="28">
        <f t="shared" si="45"/>
        <v>230000</v>
      </c>
    </row>
    <row r="94" spans="1:12" x14ac:dyDescent="0.25">
      <c r="A94" s="11"/>
      <c r="B94" s="16">
        <v>11</v>
      </c>
      <c r="C94" s="17" t="s">
        <v>20</v>
      </c>
      <c r="D94" s="18">
        <v>3299</v>
      </c>
      <c r="E94" s="19" t="s">
        <v>55</v>
      </c>
      <c r="F94" s="20"/>
      <c r="G94" s="21"/>
      <c r="H94" s="21"/>
      <c r="I94" s="21"/>
      <c r="J94" s="22">
        <v>5000</v>
      </c>
      <c r="K94" s="22">
        <v>5000</v>
      </c>
      <c r="L94" s="22">
        <v>5000</v>
      </c>
    </row>
    <row r="95" spans="1:12" x14ac:dyDescent="0.25">
      <c r="A95" s="11"/>
      <c r="B95" s="23"/>
      <c r="C95" s="24"/>
      <c r="D95" s="25">
        <v>329</v>
      </c>
      <c r="E95" s="26" t="s">
        <v>55</v>
      </c>
      <c r="F95" s="27"/>
      <c r="G95" s="28"/>
      <c r="H95" s="28">
        <f>SUM(H94)</f>
        <v>0</v>
      </c>
      <c r="I95" s="28">
        <f t="shared" ref="I95" si="46">SUM(I94)</f>
        <v>0</v>
      </c>
      <c r="J95" s="28">
        <f t="shared" ref="J95:L95" si="47">SUM(J94)</f>
        <v>5000</v>
      </c>
      <c r="K95" s="28">
        <f t="shared" si="47"/>
        <v>5000</v>
      </c>
      <c r="L95" s="28">
        <f t="shared" si="47"/>
        <v>5000</v>
      </c>
    </row>
    <row r="96" spans="1:12" x14ac:dyDescent="0.25">
      <c r="A96" s="11"/>
      <c r="B96" s="16">
        <v>11</v>
      </c>
      <c r="C96" s="17" t="s">
        <v>20</v>
      </c>
      <c r="D96" s="18">
        <v>3241</v>
      </c>
      <c r="E96" s="19" t="s">
        <v>49</v>
      </c>
      <c r="F96" s="20"/>
      <c r="G96" s="21">
        <v>0</v>
      </c>
      <c r="H96" s="21"/>
      <c r="I96" s="21"/>
      <c r="J96" s="22">
        <v>150000</v>
      </c>
      <c r="K96" s="22">
        <v>100000</v>
      </c>
      <c r="L96" s="22">
        <v>50000</v>
      </c>
    </row>
    <row r="97" spans="1:12" x14ac:dyDescent="0.25">
      <c r="A97" s="11"/>
      <c r="B97" s="23"/>
      <c r="C97" s="24"/>
      <c r="D97" s="25">
        <v>324</v>
      </c>
      <c r="E97" s="26" t="s">
        <v>49</v>
      </c>
      <c r="F97" s="27"/>
      <c r="G97" s="28"/>
      <c r="H97" s="28">
        <f>SUM(H96)</f>
        <v>0</v>
      </c>
      <c r="I97" s="28">
        <f t="shared" ref="I97" si="48">SUM(I96)</f>
        <v>0</v>
      </c>
      <c r="J97" s="28">
        <f t="shared" ref="J97:L97" si="49">SUM(J96)</f>
        <v>150000</v>
      </c>
      <c r="K97" s="28">
        <f t="shared" si="49"/>
        <v>100000</v>
      </c>
      <c r="L97" s="28">
        <f t="shared" si="49"/>
        <v>50000</v>
      </c>
    </row>
    <row r="98" spans="1:12" x14ac:dyDescent="0.25">
      <c r="A98" s="11"/>
      <c r="B98" s="16">
        <v>11</v>
      </c>
      <c r="C98" s="17" t="s">
        <v>20</v>
      </c>
      <c r="D98" s="18">
        <v>3239</v>
      </c>
      <c r="E98" s="19" t="s">
        <v>47</v>
      </c>
      <c r="F98" s="20">
        <v>5000</v>
      </c>
      <c r="G98" s="21">
        <v>10000</v>
      </c>
      <c r="H98" s="21"/>
      <c r="I98" s="21"/>
      <c r="J98" s="22">
        <v>70000</v>
      </c>
      <c r="K98" s="22">
        <v>70000</v>
      </c>
      <c r="L98" s="22">
        <v>70000</v>
      </c>
    </row>
    <row r="99" spans="1:12" x14ac:dyDescent="0.25">
      <c r="A99" s="11"/>
      <c r="B99" s="36"/>
      <c r="C99" s="37"/>
      <c r="D99" s="38">
        <v>323</v>
      </c>
      <c r="E99" s="57" t="s">
        <v>47</v>
      </c>
      <c r="F99" s="39"/>
      <c r="G99" s="40"/>
      <c r="H99" s="40">
        <f>SUM(H98)</f>
        <v>0</v>
      </c>
      <c r="I99" s="40">
        <f t="shared" ref="I99" si="50">SUM(I98)</f>
        <v>0</v>
      </c>
      <c r="J99" s="40">
        <f t="shared" ref="J99:L99" si="51">SUM(J98)</f>
        <v>70000</v>
      </c>
      <c r="K99" s="40">
        <f t="shared" si="51"/>
        <v>70000</v>
      </c>
      <c r="L99" s="40">
        <f t="shared" si="51"/>
        <v>70000</v>
      </c>
    </row>
    <row r="100" spans="1:12" x14ac:dyDescent="0.25">
      <c r="A100" s="11"/>
      <c r="B100" s="16">
        <v>11</v>
      </c>
      <c r="C100" s="17" t="s">
        <v>20</v>
      </c>
      <c r="D100" s="18">
        <v>3293</v>
      </c>
      <c r="E100" s="19" t="s">
        <v>51</v>
      </c>
      <c r="F100" s="20">
        <v>5000</v>
      </c>
      <c r="G100" s="21">
        <v>20000</v>
      </c>
      <c r="H100" s="21"/>
      <c r="I100" s="21"/>
      <c r="J100" s="22">
        <v>285000</v>
      </c>
      <c r="K100" s="22">
        <v>100000</v>
      </c>
      <c r="L100" s="22">
        <v>100000</v>
      </c>
    </row>
    <row r="101" spans="1:12" x14ac:dyDescent="0.25">
      <c r="A101" s="11"/>
      <c r="B101" s="16">
        <v>11</v>
      </c>
      <c r="C101" s="17" t="s">
        <v>20</v>
      </c>
      <c r="D101" s="18">
        <v>3294</v>
      </c>
      <c r="E101" s="19" t="s">
        <v>52</v>
      </c>
      <c r="F101" s="20">
        <v>925000</v>
      </c>
      <c r="G101" s="21">
        <v>1002296</v>
      </c>
      <c r="H101" s="21"/>
      <c r="I101" s="21"/>
      <c r="J101" s="22">
        <v>1150000</v>
      </c>
      <c r="K101" s="22">
        <v>1150000</v>
      </c>
      <c r="L101" s="22">
        <v>1150000</v>
      </c>
    </row>
    <row r="102" spans="1:12" x14ac:dyDescent="0.25">
      <c r="A102" s="11"/>
      <c r="B102" s="23"/>
      <c r="C102" s="24"/>
      <c r="D102" s="25">
        <v>329</v>
      </c>
      <c r="E102" s="26" t="s">
        <v>55</v>
      </c>
      <c r="F102" s="55"/>
      <c r="G102" s="56"/>
      <c r="H102" s="28">
        <f>SUM(H100:H101)</f>
        <v>0</v>
      </c>
      <c r="I102" s="28">
        <f t="shared" ref="I102" si="52">SUM(I100:I101)</f>
        <v>0</v>
      </c>
      <c r="J102" s="28">
        <f t="shared" ref="J102:L102" si="53">SUM(J101+J100)</f>
        <v>1435000</v>
      </c>
      <c r="K102" s="28">
        <f t="shared" si="53"/>
        <v>1250000</v>
      </c>
      <c r="L102" s="28">
        <f t="shared" si="53"/>
        <v>1250000</v>
      </c>
    </row>
    <row r="103" spans="1:12" x14ac:dyDescent="0.25">
      <c r="A103" s="11"/>
      <c r="B103" s="58">
        <v>63</v>
      </c>
      <c r="C103" s="59" t="s">
        <v>20</v>
      </c>
      <c r="D103" s="60">
        <v>3239</v>
      </c>
      <c r="E103" s="61" t="s">
        <v>47</v>
      </c>
      <c r="F103" s="62">
        <v>31223</v>
      </c>
      <c r="G103" s="63">
        <v>32000</v>
      </c>
      <c r="H103" s="63"/>
      <c r="I103" s="63"/>
      <c r="J103" s="63"/>
      <c r="K103" s="63"/>
      <c r="L103" s="63"/>
    </row>
    <row r="104" spans="1:12" x14ac:dyDescent="0.25">
      <c r="A104" s="11" t="s">
        <v>19</v>
      </c>
      <c r="B104" s="54" t="s">
        <v>87</v>
      </c>
      <c r="C104" s="54"/>
      <c r="D104" s="54"/>
      <c r="E104" s="64" t="s">
        <v>88</v>
      </c>
      <c r="F104" s="14">
        <f>+F105</f>
        <v>1000000</v>
      </c>
      <c r="G104" s="15">
        <f>SUM(G105)</f>
        <v>2000000</v>
      </c>
      <c r="H104" s="15">
        <f t="shared" ref="H104:I104" si="54">SUM(H105)</f>
        <v>0</v>
      </c>
      <c r="I104" s="15">
        <f t="shared" si="54"/>
        <v>0</v>
      </c>
      <c r="J104" s="15">
        <f t="shared" ref="J104:L104" si="55">SUM(J106)</f>
        <v>1500000</v>
      </c>
      <c r="K104" s="15">
        <f t="shared" si="55"/>
        <v>1500000</v>
      </c>
      <c r="L104" s="15">
        <f t="shared" si="55"/>
        <v>1500000</v>
      </c>
    </row>
    <row r="105" spans="1:12" x14ac:dyDescent="0.25">
      <c r="A105" s="11"/>
      <c r="B105" s="16">
        <v>11</v>
      </c>
      <c r="C105" s="17" t="s">
        <v>20</v>
      </c>
      <c r="D105" s="18">
        <v>3811</v>
      </c>
      <c r="E105" s="19" t="s">
        <v>89</v>
      </c>
      <c r="F105" s="20">
        <v>1000000</v>
      </c>
      <c r="G105" s="21">
        <v>2000000</v>
      </c>
      <c r="H105" s="65"/>
      <c r="I105" s="65"/>
      <c r="J105" s="22">
        <v>1500000</v>
      </c>
      <c r="K105" s="22">
        <v>1500000</v>
      </c>
      <c r="L105" s="22">
        <v>1500000</v>
      </c>
    </row>
    <row r="106" spans="1:12" x14ac:dyDescent="0.25">
      <c r="A106" s="11"/>
      <c r="B106" s="36"/>
      <c r="C106" s="37"/>
      <c r="D106" s="25">
        <v>381</v>
      </c>
      <c r="E106" s="26" t="s">
        <v>90</v>
      </c>
      <c r="F106" s="39"/>
      <c r="G106" s="40"/>
      <c r="H106" s="66">
        <f>SUM(H105)</f>
        <v>0</v>
      </c>
      <c r="I106" s="66">
        <f t="shared" ref="I106" si="56">SUM(I105)</f>
        <v>0</v>
      </c>
      <c r="J106" s="66">
        <f t="shared" ref="J106:L106" si="57">SUM(J105)</f>
        <v>1500000</v>
      </c>
      <c r="K106" s="66">
        <f t="shared" si="57"/>
        <v>1500000</v>
      </c>
      <c r="L106" s="66">
        <f t="shared" si="57"/>
        <v>1500000</v>
      </c>
    </row>
    <row r="107" spans="1:12" ht="25.5" x14ac:dyDescent="0.25">
      <c r="A107" s="11" t="s">
        <v>19</v>
      </c>
      <c r="B107" s="54" t="s">
        <v>91</v>
      </c>
      <c r="C107" s="54"/>
      <c r="D107" s="54"/>
      <c r="E107" s="64" t="s">
        <v>92</v>
      </c>
      <c r="F107" s="14">
        <f>SUM(F110:F120)</f>
        <v>5400000</v>
      </c>
      <c r="G107" s="15">
        <f>SUM(G110:G120)</f>
        <v>6157000</v>
      </c>
      <c r="H107" s="15">
        <f>SUM(H110+H116+H118+H120)</f>
        <v>0</v>
      </c>
      <c r="I107" s="15">
        <f t="shared" ref="I107" si="58">SUM(I110+I116+I118+I120)</f>
        <v>0</v>
      </c>
      <c r="J107" s="15">
        <f t="shared" ref="J107:L107" si="59">SUM(J109+J111+J113+J115+J117+J119+J121)</f>
        <v>5220000</v>
      </c>
      <c r="K107" s="15">
        <f t="shared" si="59"/>
        <v>5120000</v>
      </c>
      <c r="L107" s="15">
        <f t="shared" si="59"/>
        <v>5020000</v>
      </c>
    </row>
    <row r="108" spans="1:12" x14ac:dyDescent="0.25">
      <c r="A108" s="67"/>
      <c r="B108" s="68"/>
      <c r="C108" s="68">
        <v>473</v>
      </c>
      <c r="D108" s="43">
        <v>3233</v>
      </c>
      <c r="E108" s="44" t="s">
        <v>42</v>
      </c>
      <c r="F108" s="69"/>
      <c r="G108" s="70"/>
      <c r="H108" s="70"/>
      <c r="I108" s="70"/>
      <c r="J108" s="46">
        <v>0</v>
      </c>
      <c r="K108" s="46">
        <v>0</v>
      </c>
      <c r="L108" s="46">
        <v>0</v>
      </c>
    </row>
    <row r="109" spans="1:12" x14ac:dyDescent="0.25">
      <c r="A109" s="11"/>
      <c r="B109" s="25"/>
      <c r="C109" s="25"/>
      <c r="D109" s="25">
        <v>323</v>
      </c>
      <c r="E109" s="26"/>
      <c r="F109" s="27"/>
      <c r="G109" s="28"/>
      <c r="H109" s="28"/>
      <c r="I109" s="28"/>
      <c r="J109" s="28">
        <f t="shared" ref="J109:L109" si="60">SUM(J108)</f>
        <v>0</v>
      </c>
      <c r="K109" s="28">
        <f t="shared" si="60"/>
        <v>0</v>
      </c>
      <c r="L109" s="28">
        <f t="shared" si="60"/>
        <v>0</v>
      </c>
    </row>
    <row r="110" spans="1:12" x14ac:dyDescent="0.25">
      <c r="A110" s="11"/>
      <c r="B110" s="16">
        <v>11</v>
      </c>
      <c r="C110" s="17" t="s">
        <v>20</v>
      </c>
      <c r="D110" s="18">
        <v>3512</v>
      </c>
      <c r="E110" s="19" t="s">
        <v>93</v>
      </c>
      <c r="F110" s="20">
        <v>100000</v>
      </c>
      <c r="G110" s="21"/>
      <c r="H110" s="21">
        <v>0</v>
      </c>
      <c r="I110" s="21"/>
      <c r="J110" s="22"/>
      <c r="K110" s="22"/>
      <c r="L110" s="22"/>
    </row>
    <row r="111" spans="1:12" x14ac:dyDescent="0.25">
      <c r="A111" s="11"/>
      <c r="B111" s="36"/>
      <c r="C111" s="37"/>
      <c r="D111" s="25">
        <v>351</v>
      </c>
      <c r="E111" s="26" t="s">
        <v>93</v>
      </c>
      <c r="F111" s="39"/>
      <c r="G111" s="40"/>
      <c r="H111" s="40">
        <f>SUM(H110)</f>
        <v>0</v>
      </c>
      <c r="I111" s="40">
        <f t="shared" ref="I111" si="61">SUM(I110)</f>
        <v>0</v>
      </c>
      <c r="J111" s="40">
        <f t="shared" ref="J111:L111" si="62">SUM(J110)</f>
        <v>0</v>
      </c>
      <c r="K111" s="40">
        <f t="shared" si="62"/>
        <v>0</v>
      </c>
      <c r="L111" s="40">
        <f t="shared" si="62"/>
        <v>0</v>
      </c>
    </row>
    <row r="112" spans="1:12" x14ac:dyDescent="0.25">
      <c r="A112" s="67"/>
      <c r="B112" s="41">
        <v>11</v>
      </c>
      <c r="C112" s="42" t="s">
        <v>20</v>
      </c>
      <c r="D112" s="68">
        <v>3241</v>
      </c>
      <c r="E112" s="44" t="s">
        <v>94</v>
      </c>
      <c r="F112" s="45"/>
      <c r="G112" s="46"/>
      <c r="H112" s="46"/>
      <c r="I112" s="46"/>
      <c r="J112" s="71">
        <v>20000</v>
      </c>
      <c r="K112" s="71">
        <v>20000</v>
      </c>
      <c r="L112" s="71">
        <v>20000</v>
      </c>
    </row>
    <row r="113" spans="1:12" x14ac:dyDescent="0.25">
      <c r="A113" s="11"/>
      <c r="B113" s="36"/>
      <c r="C113" s="37"/>
      <c r="D113" s="25">
        <v>3241</v>
      </c>
      <c r="E113" s="26" t="s">
        <v>94</v>
      </c>
      <c r="F113" s="39"/>
      <c r="G113" s="40"/>
      <c r="H113" s="40"/>
      <c r="I113" s="40"/>
      <c r="J113" s="40">
        <f t="shared" ref="J113:L113" si="63">SUM(J112)</f>
        <v>20000</v>
      </c>
      <c r="K113" s="40">
        <f t="shared" si="63"/>
        <v>20000</v>
      </c>
      <c r="L113" s="40">
        <f t="shared" si="63"/>
        <v>20000</v>
      </c>
    </row>
    <row r="114" spans="1:12" x14ac:dyDescent="0.25">
      <c r="A114" s="11" t="s">
        <v>95</v>
      </c>
      <c r="B114" s="41">
        <v>11</v>
      </c>
      <c r="C114" s="42" t="s">
        <v>20</v>
      </c>
      <c r="D114" s="68">
        <v>3661</v>
      </c>
      <c r="E114" s="44" t="s">
        <v>96</v>
      </c>
      <c r="F114" s="45"/>
      <c r="G114" s="46"/>
      <c r="H114" s="46"/>
      <c r="I114" s="46"/>
      <c r="J114" s="71">
        <v>400000</v>
      </c>
      <c r="K114" s="71">
        <v>400000</v>
      </c>
      <c r="L114" s="71">
        <v>400000</v>
      </c>
    </row>
    <row r="115" spans="1:12" ht="25.5" x14ac:dyDescent="0.25">
      <c r="A115" s="11"/>
      <c r="B115" s="36"/>
      <c r="C115" s="37"/>
      <c r="D115" s="25">
        <v>366</v>
      </c>
      <c r="E115" s="26" t="s">
        <v>96</v>
      </c>
      <c r="F115" s="39"/>
      <c r="G115" s="40"/>
      <c r="H115" s="40"/>
      <c r="I115" s="40"/>
      <c r="J115" s="40">
        <f t="shared" ref="J115:L115" si="64">SUM(J114)</f>
        <v>400000</v>
      </c>
      <c r="K115" s="40">
        <f t="shared" si="64"/>
        <v>400000</v>
      </c>
      <c r="L115" s="40">
        <f t="shared" si="64"/>
        <v>400000</v>
      </c>
    </row>
    <row r="116" spans="1:12" x14ac:dyDescent="0.25">
      <c r="A116" s="11"/>
      <c r="B116" s="16">
        <v>11</v>
      </c>
      <c r="C116" s="17" t="s">
        <v>20</v>
      </c>
      <c r="D116" s="18">
        <v>3631</v>
      </c>
      <c r="E116" s="19" t="s">
        <v>97</v>
      </c>
      <c r="F116" s="20">
        <v>1500000</v>
      </c>
      <c r="G116" s="21">
        <v>2100000</v>
      </c>
      <c r="H116" s="21"/>
      <c r="I116" s="21"/>
      <c r="J116" s="72">
        <v>1500000</v>
      </c>
      <c r="K116" s="72">
        <v>1500000</v>
      </c>
      <c r="L116" s="72">
        <v>1500000</v>
      </c>
    </row>
    <row r="117" spans="1:12" x14ac:dyDescent="0.25">
      <c r="A117" s="11"/>
      <c r="B117" s="36"/>
      <c r="C117" s="37"/>
      <c r="D117" s="25">
        <v>363</v>
      </c>
      <c r="E117" s="57" t="s">
        <v>97</v>
      </c>
      <c r="F117" s="39"/>
      <c r="G117" s="40"/>
      <c r="H117" s="40">
        <f>SUM(H116)</f>
        <v>0</v>
      </c>
      <c r="I117" s="40">
        <f t="shared" ref="I117" si="65">SUM(I116)</f>
        <v>0</v>
      </c>
      <c r="J117" s="40">
        <f t="shared" ref="J117:L117" si="66">SUM(J116)</f>
        <v>1500000</v>
      </c>
      <c r="K117" s="40">
        <f t="shared" si="66"/>
        <v>1500000</v>
      </c>
      <c r="L117" s="40">
        <f t="shared" si="66"/>
        <v>1500000</v>
      </c>
    </row>
    <row r="118" spans="1:12" x14ac:dyDescent="0.25">
      <c r="A118" s="11"/>
      <c r="B118" s="16">
        <v>11</v>
      </c>
      <c r="C118" s="17" t="s">
        <v>20</v>
      </c>
      <c r="D118" s="18">
        <v>3721</v>
      </c>
      <c r="E118" s="19" t="s">
        <v>59</v>
      </c>
      <c r="F118" s="20">
        <v>0</v>
      </c>
      <c r="G118" s="21">
        <v>400000</v>
      </c>
      <c r="H118" s="21"/>
      <c r="I118" s="21"/>
      <c r="J118" s="72">
        <v>1500000</v>
      </c>
      <c r="K118" s="72">
        <v>1500000</v>
      </c>
      <c r="L118" s="72">
        <v>1500000</v>
      </c>
    </row>
    <row r="119" spans="1:12" x14ac:dyDescent="0.25">
      <c r="A119" s="11"/>
      <c r="B119" s="23"/>
      <c r="C119" s="24"/>
      <c r="D119" s="25">
        <v>372</v>
      </c>
      <c r="E119" s="26" t="s">
        <v>59</v>
      </c>
      <c r="F119" s="27"/>
      <c r="G119" s="28"/>
      <c r="H119" s="28">
        <f>SUM(H118)</f>
        <v>0</v>
      </c>
      <c r="I119" s="28">
        <f t="shared" ref="I119" si="67">SUM(I118)</f>
        <v>0</v>
      </c>
      <c r="J119" s="28">
        <f t="shared" ref="J119:L119" si="68">SUM(J118)</f>
        <v>1500000</v>
      </c>
      <c r="K119" s="28">
        <f t="shared" si="68"/>
        <v>1500000</v>
      </c>
      <c r="L119" s="28">
        <f t="shared" si="68"/>
        <v>1500000</v>
      </c>
    </row>
    <row r="120" spans="1:12" x14ac:dyDescent="0.25">
      <c r="A120" s="11"/>
      <c r="B120" s="16">
        <v>11</v>
      </c>
      <c r="C120" s="17" t="s">
        <v>20</v>
      </c>
      <c r="D120" s="18">
        <v>3811</v>
      </c>
      <c r="E120" s="19" t="s">
        <v>89</v>
      </c>
      <c r="F120" s="20">
        <v>3800000</v>
      </c>
      <c r="G120" s="21">
        <v>3657000</v>
      </c>
      <c r="H120" s="21"/>
      <c r="I120" s="21"/>
      <c r="J120" s="72">
        <v>1800000</v>
      </c>
      <c r="K120" s="72">
        <v>1700000</v>
      </c>
      <c r="L120" s="72">
        <v>1600000</v>
      </c>
    </row>
    <row r="121" spans="1:12" x14ac:dyDescent="0.25">
      <c r="A121" s="11"/>
      <c r="B121" s="23"/>
      <c r="C121" s="24"/>
      <c r="D121" s="25">
        <v>381</v>
      </c>
      <c r="E121" s="26" t="s">
        <v>89</v>
      </c>
      <c r="F121" s="27"/>
      <c r="G121" s="28"/>
      <c r="H121" s="28">
        <f>SUM(H120)</f>
        <v>0</v>
      </c>
      <c r="I121" s="28">
        <f t="shared" ref="I121" si="69">SUM(I120)</f>
        <v>0</v>
      </c>
      <c r="J121" s="28">
        <f t="shared" ref="J121:L121" si="70">SUM(J120)</f>
        <v>1800000</v>
      </c>
      <c r="K121" s="28">
        <f t="shared" si="70"/>
        <v>1700000</v>
      </c>
      <c r="L121" s="28">
        <f t="shared" si="70"/>
        <v>1600000</v>
      </c>
    </row>
    <row r="122" spans="1:12" x14ac:dyDescent="0.25">
      <c r="A122" s="11" t="s">
        <v>19</v>
      </c>
      <c r="B122" s="54" t="s">
        <v>98</v>
      </c>
      <c r="C122" s="54"/>
      <c r="D122" s="54"/>
      <c r="E122" s="13" t="s">
        <v>99</v>
      </c>
      <c r="F122" s="14" t="e">
        <f>+#REF!+F123+#REF!</f>
        <v>#REF!</v>
      </c>
      <c r="G122" s="15">
        <f>SUM(G123:G127)</f>
        <v>500000</v>
      </c>
      <c r="H122" s="15">
        <f>SUM(H123+H127)</f>
        <v>0</v>
      </c>
      <c r="I122" s="15">
        <f t="shared" ref="I122" si="71">SUM(I123+I127)</f>
        <v>0</v>
      </c>
      <c r="J122" s="15">
        <f t="shared" ref="J122:L122" si="72">SUM(J124+J126+J128)</f>
        <v>500000</v>
      </c>
      <c r="K122" s="15">
        <f t="shared" si="72"/>
        <v>500000</v>
      </c>
      <c r="L122" s="15">
        <f t="shared" si="72"/>
        <v>500000</v>
      </c>
    </row>
    <row r="123" spans="1:12" x14ac:dyDescent="0.25">
      <c r="A123" s="11"/>
      <c r="B123" s="30">
        <v>43</v>
      </c>
      <c r="C123" s="31" t="s">
        <v>20</v>
      </c>
      <c r="D123" s="32">
        <v>3211</v>
      </c>
      <c r="E123" s="33" t="s">
        <v>29</v>
      </c>
      <c r="F123" s="34">
        <v>250000</v>
      </c>
      <c r="G123" s="35">
        <v>350000</v>
      </c>
      <c r="H123" s="35"/>
      <c r="I123" s="35"/>
      <c r="J123" s="73">
        <v>300000</v>
      </c>
      <c r="K123" s="73">
        <v>300000</v>
      </c>
      <c r="L123" s="73">
        <v>300000</v>
      </c>
    </row>
    <row r="124" spans="1:12" x14ac:dyDescent="0.25">
      <c r="A124" s="11"/>
      <c r="B124" s="74"/>
      <c r="C124" s="75"/>
      <c r="D124" s="76">
        <v>321</v>
      </c>
      <c r="E124" s="77" t="s">
        <v>33</v>
      </c>
      <c r="F124" s="78"/>
      <c r="G124" s="79"/>
      <c r="H124" s="80">
        <f t="shared" ref="H124:I124" si="73">SUM(H123)</f>
        <v>0</v>
      </c>
      <c r="I124" s="80">
        <f t="shared" si="73"/>
        <v>0</v>
      </c>
      <c r="J124" s="80">
        <f t="shared" ref="J124:L124" si="74">SUM(J123)</f>
        <v>300000</v>
      </c>
      <c r="K124" s="80">
        <f t="shared" si="74"/>
        <v>300000</v>
      </c>
      <c r="L124" s="80">
        <f t="shared" si="74"/>
        <v>300000</v>
      </c>
    </row>
    <row r="125" spans="1:12" x14ac:dyDescent="0.25">
      <c r="A125" s="81"/>
      <c r="B125" s="30">
        <v>43</v>
      </c>
      <c r="C125" s="31"/>
      <c r="D125" s="32">
        <v>3223</v>
      </c>
      <c r="E125" s="33" t="s">
        <v>100</v>
      </c>
      <c r="F125" s="34"/>
      <c r="G125" s="35"/>
      <c r="H125" s="35"/>
      <c r="I125" s="35"/>
      <c r="J125" s="73">
        <v>50000</v>
      </c>
      <c r="K125" s="73">
        <v>50000</v>
      </c>
      <c r="L125" s="73">
        <v>50000</v>
      </c>
    </row>
    <row r="126" spans="1:12" x14ac:dyDescent="0.25">
      <c r="A126" s="11"/>
      <c r="B126" s="74"/>
      <c r="C126" s="75"/>
      <c r="D126" s="76">
        <v>322</v>
      </c>
      <c r="E126" s="77" t="s">
        <v>39</v>
      </c>
      <c r="F126" s="78"/>
      <c r="G126" s="79"/>
      <c r="H126" s="80"/>
      <c r="I126" s="80"/>
      <c r="J126" s="80">
        <f t="shared" ref="J126:L126" si="75">SUM(J125)</f>
        <v>50000</v>
      </c>
      <c r="K126" s="80">
        <f t="shared" si="75"/>
        <v>50000</v>
      </c>
      <c r="L126" s="80">
        <f t="shared" si="75"/>
        <v>50000</v>
      </c>
    </row>
    <row r="127" spans="1:12" x14ac:dyDescent="0.25">
      <c r="A127" s="11"/>
      <c r="B127" s="30">
        <v>43</v>
      </c>
      <c r="C127" s="31" t="s">
        <v>101</v>
      </c>
      <c r="D127" s="32">
        <v>3231</v>
      </c>
      <c r="E127" s="33" t="s">
        <v>102</v>
      </c>
      <c r="F127" s="34">
        <v>0</v>
      </c>
      <c r="G127" s="35">
        <v>150000</v>
      </c>
      <c r="H127" s="35"/>
      <c r="I127" s="35"/>
      <c r="J127" s="73">
        <v>150000</v>
      </c>
      <c r="K127" s="73">
        <v>150000</v>
      </c>
      <c r="L127" s="73">
        <v>150000</v>
      </c>
    </row>
    <row r="128" spans="1:12" x14ac:dyDescent="0.25">
      <c r="A128" s="82"/>
      <c r="B128" s="74"/>
      <c r="C128" s="75"/>
      <c r="D128" s="83">
        <v>323</v>
      </c>
      <c r="E128" s="77" t="s">
        <v>48</v>
      </c>
      <c r="F128" s="78"/>
      <c r="G128" s="79"/>
      <c r="H128" s="80">
        <f t="shared" ref="H128:I128" si="76">SUM(H127)</f>
        <v>0</v>
      </c>
      <c r="I128" s="80">
        <f t="shared" si="76"/>
        <v>0</v>
      </c>
      <c r="J128" s="80">
        <f t="shared" ref="J128:L128" si="77">SUM(J127)</f>
        <v>150000</v>
      </c>
      <c r="K128" s="80">
        <f t="shared" si="77"/>
        <v>150000</v>
      </c>
      <c r="L128" s="80">
        <f t="shared" si="77"/>
        <v>150000</v>
      </c>
    </row>
    <row r="129" spans="1:12" x14ac:dyDescent="0.25">
      <c r="A129" s="82" t="s">
        <v>19</v>
      </c>
      <c r="B129" s="54" t="s">
        <v>103</v>
      </c>
      <c r="C129" s="54"/>
      <c r="D129" s="54"/>
      <c r="E129" s="84" t="s">
        <v>104</v>
      </c>
      <c r="F129" s="14" t="e">
        <f>+#REF!+F134+F137+F139+F140</f>
        <v>#REF!</v>
      </c>
      <c r="G129" s="15">
        <f>SUM(G134:G140)</f>
        <v>26150000</v>
      </c>
      <c r="H129" s="15">
        <f>SUM(H134+H137+H139+H140)</f>
        <v>0</v>
      </c>
      <c r="I129" s="15">
        <f t="shared" ref="I129" si="78">SUM(I134+I137+I139+I140)</f>
        <v>0</v>
      </c>
      <c r="J129" s="15">
        <f t="shared" ref="J129:L129" si="79">SUM(J133+J136+J138+J141)</f>
        <v>22050000</v>
      </c>
      <c r="K129" s="15">
        <f t="shared" si="79"/>
        <v>22450000</v>
      </c>
      <c r="L129" s="15">
        <f t="shared" si="79"/>
        <v>22150000</v>
      </c>
    </row>
    <row r="130" spans="1:12" x14ac:dyDescent="0.25">
      <c r="A130" s="85"/>
      <c r="B130" s="43">
        <v>11</v>
      </c>
      <c r="C130" s="43">
        <v>473</v>
      </c>
      <c r="D130" s="43">
        <v>3239</v>
      </c>
      <c r="E130" s="86" t="s">
        <v>47</v>
      </c>
      <c r="F130" s="45"/>
      <c r="G130" s="46"/>
      <c r="H130" s="46"/>
      <c r="I130" s="46"/>
      <c r="J130" s="71">
        <v>50000</v>
      </c>
      <c r="K130" s="71">
        <v>50000</v>
      </c>
      <c r="L130" s="71">
        <v>50000</v>
      </c>
    </row>
    <row r="131" spans="1:12" x14ac:dyDescent="0.25">
      <c r="A131" s="85"/>
      <c r="B131" s="43">
        <v>11</v>
      </c>
      <c r="C131" s="43">
        <v>473</v>
      </c>
      <c r="D131" s="43">
        <v>3238</v>
      </c>
      <c r="E131" s="19" t="s">
        <v>75</v>
      </c>
      <c r="F131" s="45"/>
      <c r="G131" s="46"/>
      <c r="H131" s="46"/>
      <c r="I131" s="46"/>
      <c r="J131" s="71">
        <v>50000</v>
      </c>
      <c r="K131" s="71">
        <v>50000</v>
      </c>
      <c r="L131" s="71">
        <v>50000</v>
      </c>
    </row>
    <row r="132" spans="1:12" x14ac:dyDescent="0.25">
      <c r="A132" s="87"/>
      <c r="B132" s="43">
        <v>11</v>
      </c>
      <c r="C132" s="43">
        <v>473</v>
      </c>
      <c r="D132" s="43">
        <v>3237</v>
      </c>
      <c r="E132" s="86" t="s">
        <v>46</v>
      </c>
      <c r="F132" s="45"/>
      <c r="G132" s="46"/>
      <c r="H132" s="46"/>
      <c r="I132" s="46"/>
      <c r="J132" s="71">
        <v>50000</v>
      </c>
      <c r="K132" s="71">
        <v>50000</v>
      </c>
      <c r="L132" s="71">
        <v>50000</v>
      </c>
    </row>
    <row r="133" spans="1:12" x14ac:dyDescent="0.25">
      <c r="A133" s="85"/>
      <c r="B133" s="54"/>
      <c r="C133" s="54"/>
      <c r="D133" s="54">
        <v>323</v>
      </c>
      <c r="E133" s="84" t="s">
        <v>105</v>
      </c>
      <c r="F133" s="14"/>
      <c r="G133" s="15"/>
      <c r="H133" s="15"/>
      <c r="I133" s="15"/>
      <c r="J133" s="15">
        <f t="shared" ref="J133:L133" si="80">SUM(J130+J131+J132)</f>
        <v>150000</v>
      </c>
      <c r="K133" s="15">
        <f t="shared" si="80"/>
        <v>150000</v>
      </c>
      <c r="L133" s="15">
        <f t="shared" si="80"/>
        <v>150000</v>
      </c>
    </row>
    <row r="134" spans="1:12" x14ac:dyDescent="0.25">
      <c r="A134" s="85"/>
      <c r="B134" s="16">
        <v>11</v>
      </c>
      <c r="C134" s="17" t="s">
        <v>20</v>
      </c>
      <c r="D134" s="43">
        <v>3522</v>
      </c>
      <c r="E134" s="19" t="s">
        <v>106</v>
      </c>
      <c r="F134" s="20">
        <v>0</v>
      </c>
      <c r="G134" s="21">
        <v>644000</v>
      </c>
      <c r="H134" s="88"/>
      <c r="I134" s="88"/>
      <c r="J134" s="72">
        <v>500000</v>
      </c>
      <c r="K134" s="72">
        <v>1500000</v>
      </c>
      <c r="L134" s="72">
        <v>1500000</v>
      </c>
    </row>
    <row r="135" spans="1:12" x14ac:dyDescent="0.25">
      <c r="A135" s="85"/>
      <c r="B135" s="16">
        <v>11</v>
      </c>
      <c r="C135" s="17" t="s">
        <v>20</v>
      </c>
      <c r="D135" s="43">
        <v>3523</v>
      </c>
      <c r="E135" s="19" t="s">
        <v>107</v>
      </c>
      <c r="F135" s="20"/>
      <c r="G135" s="21"/>
      <c r="H135" s="88"/>
      <c r="I135" s="88"/>
      <c r="J135" s="72">
        <v>500000</v>
      </c>
      <c r="K135" s="72">
        <v>500000</v>
      </c>
      <c r="L135" s="72">
        <v>500000</v>
      </c>
    </row>
    <row r="136" spans="1:12" x14ac:dyDescent="0.25">
      <c r="A136" s="85"/>
      <c r="B136" s="36"/>
      <c r="C136" s="37"/>
      <c r="D136" s="25">
        <v>352</v>
      </c>
      <c r="E136" s="26" t="s">
        <v>106</v>
      </c>
      <c r="F136" s="39"/>
      <c r="G136" s="40"/>
      <c r="H136" s="89">
        <f>SUM(H134)</f>
        <v>0</v>
      </c>
      <c r="I136" s="89">
        <f t="shared" ref="I136" si="81">SUM(I134)</f>
        <v>0</v>
      </c>
      <c r="J136" s="89">
        <f>SUM(J134+J135)</f>
        <v>1000000</v>
      </c>
      <c r="K136" s="89">
        <f>SUM(K134+K135)</f>
        <v>2000000</v>
      </c>
      <c r="L136" s="89">
        <f>SUM(L134+L135)</f>
        <v>2000000</v>
      </c>
    </row>
    <row r="137" spans="1:12" x14ac:dyDescent="0.25">
      <c r="A137" s="85"/>
      <c r="B137" s="16">
        <v>11</v>
      </c>
      <c r="C137" s="17" t="s">
        <v>20</v>
      </c>
      <c r="D137" s="18">
        <v>3822</v>
      </c>
      <c r="E137" s="19" t="s">
        <v>108</v>
      </c>
      <c r="F137" s="20">
        <v>0</v>
      </c>
      <c r="G137" s="21">
        <v>6916000</v>
      </c>
      <c r="H137" s="88"/>
      <c r="I137" s="88"/>
      <c r="J137" s="72">
        <v>6000000</v>
      </c>
      <c r="K137" s="72">
        <v>4900000</v>
      </c>
      <c r="L137" s="72">
        <v>5000000</v>
      </c>
    </row>
    <row r="138" spans="1:12" x14ac:dyDescent="0.25">
      <c r="A138" s="85"/>
      <c r="B138" s="23"/>
      <c r="C138" s="24"/>
      <c r="D138" s="25">
        <v>382</v>
      </c>
      <c r="E138" s="26" t="s">
        <v>108</v>
      </c>
      <c r="F138" s="27"/>
      <c r="G138" s="28"/>
      <c r="H138" s="90">
        <f>SUM(H137)</f>
        <v>0</v>
      </c>
      <c r="I138" s="90">
        <f t="shared" ref="I138" si="82">SUM(I137)</f>
        <v>0</v>
      </c>
      <c r="J138" s="90">
        <f t="shared" ref="J138:L138" si="83">SUM(J137)</f>
        <v>6000000</v>
      </c>
      <c r="K138" s="90">
        <f t="shared" si="83"/>
        <v>4900000</v>
      </c>
      <c r="L138" s="90">
        <f t="shared" si="83"/>
        <v>5000000</v>
      </c>
    </row>
    <row r="139" spans="1:12" ht="25.5" x14ac:dyDescent="0.25">
      <c r="A139" s="85"/>
      <c r="B139" s="16">
        <v>11</v>
      </c>
      <c r="C139" s="17" t="s">
        <v>20</v>
      </c>
      <c r="D139" s="18">
        <v>3862</v>
      </c>
      <c r="E139" s="19" t="s">
        <v>109</v>
      </c>
      <c r="F139" s="20">
        <v>0</v>
      </c>
      <c r="G139" s="21">
        <v>10860000</v>
      </c>
      <c r="H139" s="88">
        <v>0</v>
      </c>
      <c r="I139" s="88"/>
      <c r="J139" s="22">
        <v>8900000</v>
      </c>
      <c r="K139" s="22">
        <v>9400000</v>
      </c>
      <c r="L139" s="22">
        <v>9000000</v>
      </c>
    </row>
    <row r="140" spans="1:12" x14ac:dyDescent="0.25">
      <c r="A140" s="91"/>
      <c r="B140" s="16">
        <v>11</v>
      </c>
      <c r="C140" s="17" t="s">
        <v>20</v>
      </c>
      <c r="D140" s="18">
        <v>3863</v>
      </c>
      <c r="E140" s="19" t="s">
        <v>110</v>
      </c>
      <c r="F140" s="20">
        <v>0</v>
      </c>
      <c r="G140" s="21">
        <v>7730000</v>
      </c>
      <c r="H140" s="88"/>
      <c r="I140" s="88"/>
      <c r="J140" s="22">
        <v>6000000</v>
      </c>
      <c r="K140" s="22">
        <v>6000000</v>
      </c>
      <c r="L140" s="22">
        <v>6000000</v>
      </c>
    </row>
    <row r="141" spans="1:12" ht="38.25" x14ac:dyDescent="0.25">
      <c r="A141" s="91"/>
      <c r="B141" s="36"/>
      <c r="C141" s="37"/>
      <c r="D141" s="25">
        <v>386</v>
      </c>
      <c r="E141" s="26" t="s">
        <v>109</v>
      </c>
      <c r="F141" s="39"/>
      <c r="G141" s="40"/>
      <c r="H141" s="89">
        <f>SUM(H139:H140)</f>
        <v>0</v>
      </c>
      <c r="I141" s="89">
        <f t="shared" ref="I141" si="84">SUM(I139:I140)</f>
        <v>0</v>
      </c>
      <c r="J141" s="89">
        <f t="shared" ref="J141:L141" si="85">SUM(J140+J139)</f>
        <v>14900000</v>
      </c>
      <c r="K141" s="89">
        <f t="shared" si="85"/>
        <v>15400000</v>
      </c>
      <c r="L141" s="89">
        <f t="shared" si="85"/>
        <v>15000000</v>
      </c>
    </row>
    <row r="142" spans="1:12" x14ac:dyDescent="0.25">
      <c r="A142" s="91"/>
      <c r="B142" s="92" t="s">
        <v>111</v>
      </c>
      <c r="C142" s="93"/>
      <c r="D142" s="94"/>
      <c r="E142" s="92" t="s">
        <v>112</v>
      </c>
      <c r="F142" s="95">
        <f>SUM(F143:F148)</f>
        <v>56810000</v>
      </c>
      <c r="G142" s="96">
        <f>SUM(G143:G148)</f>
        <v>33800000</v>
      </c>
      <c r="H142" s="96">
        <f>SUM(H143+H147+H148)</f>
        <v>0</v>
      </c>
      <c r="I142" s="96">
        <f t="shared" ref="I142" si="86">SUM(I143+I147+I148)</f>
        <v>0</v>
      </c>
      <c r="J142" s="96">
        <f>SUM(J146+J149+J154+J152)</f>
        <v>20000200</v>
      </c>
      <c r="K142" s="96">
        <f t="shared" ref="K142:L142" si="87">SUM(K146+K149+K154+K152)</f>
        <v>20000200</v>
      </c>
      <c r="L142" s="96">
        <f t="shared" si="87"/>
        <v>20000200</v>
      </c>
    </row>
    <row r="143" spans="1:12" x14ac:dyDescent="0.25">
      <c r="A143" s="11"/>
      <c r="B143" s="30">
        <v>43</v>
      </c>
      <c r="C143" s="31" t="s">
        <v>20</v>
      </c>
      <c r="D143" s="32">
        <v>3237</v>
      </c>
      <c r="E143" s="33" t="s">
        <v>46</v>
      </c>
      <c r="F143" s="34">
        <v>2000000</v>
      </c>
      <c r="G143" s="35">
        <v>1000000</v>
      </c>
      <c r="H143" s="35"/>
      <c r="I143" s="35"/>
      <c r="J143" s="35">
        <v>0</v>
      </c>
      <c r="K143" s="35">
        <v>0</v>
      </c>
      <c r="L143" s="35">
        <v>0</v>
      </c>
    </row>
    <row r="144" spans="1:12" x14ac:dyDescent="0.25">
      <c r="A144" s="11"/>
      <c r="B144" s="30">
        <v>43</v>
      </c>
      <c r="C144" s="31" t="s">
        <v>20</v>
      </c>
      <c r="D144" s="32">
        <v>3239</v>
      </c>
      <c r="E144" s="33" t="s">
        <v>47</v>
      </c>
      <c r="F144" s="34"/>
      <c r="G144" s="35"/>
      <c r="H144" s="35"/>
      <c r="I144" s="35"/>
      <c r="J144" s="35">
        <v>0</v>
      </c>
      <c r="K144" s="35">
        <v>0</v>
      </c>
      <c r="L144" s="35">
        <v>0</v>
      </c>
    </row>
    <row r="145" spans="1:12" x14ac:dyDescent="0.25">
      <c r="A145" s="11"/>
      <c r="B145" s="30">
        <v>43</v>
      </c>
      <c r="C145" s="31" t="s">
        <v>20</v>
      </c>
      <c r="D145" s="32">
        <v>3296</v>
      </c>
      <c r="E145" s="33" t="s">
        <v>54</v>
      </c>
      <c r="F145" s="34"/>
      <c r="G145" s="35"/>
      <c r="H145" s="35"/>
      <c r="I145" s="35"/>
      <c r="J145" s="35">
        <v>50000</v>
      </c>
      <c r="K145" s="35">
        <v>50000</v>
      </c>
      <c r="L145" s="35">
        <v>50000</v>
      </c>
    </row>
    <row r="146" spans="1:12" x14ac:dyDescent="0.25">
      <c r="A146" s="11"/>
      <c r="B146" s="74"/>
      <c r="C146" s="75"/>
      <c r="D146" s="76">
        <v>323</v>
      </c>
      <c r="E146" s="77" t="s">
        <v>113</v>
      </c>
      <c r="F146" s="78"/>
      <c r="G146" s="79"/>
      <c r="H146" s="80">
        <f t="shared" ref="H146:I146" si="88">SUM(H143)</f>
        <v>0</v>
      </c>
      <c r="I146" s="80">
        <f t="shared" si="88"/>
        <v>0</v>
      </c>
      <c r="J146" s="80">
        <f t="shared" ref="J146:L146" si="89">SUM(J143+J144+J145)</f>
        <v>50000</v>
      </c>
      <c r="K146" s="80">
        <f t="shared" si="89"/>
        <v>50000</v>
      </c>
      <c r="L146" s="80">
        <f t="shared" si="89"/>
        <v>50000</v>
      </c>
    </row>
    <row r="147" spans="1:12" x14ac:dyDescent="0.25">
      <c r="A147" s="11"/>
      <c r="B147" s="30">
        <v>43</v>
      </c>
      <c r="C147" s="31" t="s">
        <v>20</v>
      </c>
      <c r="D147" s="32">
        <v>3631</v>
      </c>
      <c r="E147" s="33" t="s">
        <v>97</v>
      </c>
      <c r="F147" s="34">
        <v>15660000</v>
      </c>
      <c r="G147" s="35">
        <v>16030000</v>
      </c>
      <c r="H147" s="35"/>
      <c r="I147" s="35"/>
      <c r="J147" s="35">
        <v>1500000</v>
      </c>
      <c r="K147" s="35">
        <v>1500000</v>
      </c>
      <c r="L147" s="35">
        <v>1500000</v>
      </c>
    </row>
    <row r="148" spans="1:12" x14ac:dyDescent="0.25">
      <c r="A148" s="11"/>
      <c r="B148" s="30">
        <v>43</v>
      </c>
      <c r="C148" s="31" t="s">
        <v>20</v>
      </c>
      <c r="D148" s="32">
        <v>3632</v>
      </c>
      <c r="E148" s="33" t="s">
        <v>114</v>
      </c>
      <c r="F148" s="34">
        <v>39150000</v>
      </c>
      <c r="G148" s="35">
        <v>16770000</v>
      </c>
      <c r="H148" s="35"/>
      <c r="I148" s="35"/>
      <c r="J148" s="35">
        <v>17757200</v>
      </c>
      <c r="K148" s="35">
        <v>18449900</v>
      </c>
      <c r="L148" s="35">
        <v>18449900</v>
      </c>
    </row>
    <row r="149" spans="1:12" x14ac:dyDescent="0.25">
      <c r="A149" s="11"/>
      <c r="B149" s="74"/>
      <c r="C149" s="75"/>
      <c r="D149" s="76">
        <v>363</v>
      </c>
      <c r="E149" s="77" t="s">
        <v>115</v>
      </c>
      <c r="F149" s="78"/>
      <c r="G149" s="79"/>
      <c r="H149" s="80">
        <f>SUM(H147:H148)</f>
        <v>0</v>
      </c>
      <c r="I149" s="80">
        <f t="shared" ref="I149" si="90">SUM(I147:I148)</f>
        <v>0</v>
      </c>
      <c r="J149" s="80">
        <f t="shared" ref="J149:L149" si="91">SUM(J148+J147)</f>
        <v>19257200</v>
      </c>
      <c r="K149" s="80">
        <f t="shared" si="91"/>
        <v>19949900</v>
      </c>
      <c r="L149" s="80">
        <f t="shared" si="91"/>
        <v>19949900</v>
      </c>
    </row>
    <row r="150" spans="1:12" x14ac:dyDescent="0.25">
      <c r="A150" s="11"/>
      <c r="B150" s="30">
        <v>43</v>
      </c>
      <c r="C150" s="31" t="s">
        <v>20</v>
      </c>
      <c r="D150" s="97">
        <v>3661</v>
      </c>
      <c r="E150" s="98" t="s">
        <v>116</v>
      </c>
      <c r="F150" s="34"/>
      <c r="G150" s="35"/>
      <c r="H150" s="99"/>
      <c r="I150" s="99"/>
      <c r="J150" s="35">
        <v>100000</v>
      </c>
      <c r="K150" s="35">
        <v>100</v>
      </c>
      <c r="L150" s="35">
        <v>100</v>
      </c>
    </row>
    <row r="151" spans="1:12" x14ac:dyDescent="0.25">
      <c r="A151" s="11"/>
      <c r="B151" s="30">
        <v>43</v>
      </c>
      <c r="C151" s="31" t="s">
        <v>20</v>
      </c>
      <c r="D151" s="97">
        <v>3662</v>
      </c>
      <c r="E151" s="98" t="s">
        <v>117</v>
      </c>
      <c r="F151" s="34"/>
      <c r="G151" s="35"/>
      <c r="H151" s="99"/>
      <c r="I151" s="99"/>
      <c r="J151" s="35">
        <v>100000</v>
      </c>
      <c r="K151" s="35">
        <v>100</v>
      </c>
      <c r="L151" s="35">
        <v>100</v>
      </c>
    </row>
    <row r="152" spans="1:12" x14ac:dyDescent="0.25">
      <c r="A152" s="11"/>
      <c r="B152" s="74"/>
      <c r="C152" s="75"/>
      <c r="D152" s="76">
        <v>366</v>
      </c>
      <c r="E152" s="77" t="s">
        <v>118</v>
      </c>
      <c r="F152" s="78"/>
      <c r="G152" s="79"/>
      <c r="H152" s="80"/>
      <c r="I152" s="80"/>
      <c r="J152" s="79">
        <f t="shared" ref="J152:L152" si="92">SUM(J150:J151)</f>
        <v>200000</v>
      </c>
      <c r="K152" s="79">
        <f t="shared" si="92"/>
        <v>200</v>
      </c>
      <c r="L152" s="79">
        <f t="shared" si="92"/>
        <v>200</v>
      </c>
    </row>
    <row r="153" spans="1:12" ht="25.5" x14ac:dyDescent="0.25">
      <c r="A153" s="11" t="s">
        <v>95</v>
      </c>
      <c r="B153" s="30">
        <v>43</v>
      </c>
      <c r="C153" s="31" t="s">
        <v>20</v>
      </c>
      <c r="D153" s="97">
        <v>3692</v>
      </c>
      <c r="E153" s="98" t="s">
        <v>146</v>
      </c>
      <c r="F153" s="34"/>
      <c r="G153" s="35"/>
      <c r="H153" s="99"/>
      <c r="I153" s="99"/>
      <c r="J153" s="35">
        <v>493000</v>
      </c>
      <c r="K153" s="35">
        <v>100</v>
      </c>
      <c r="L153" s="35">
        <v>100</v>
      </c>
    </row>
    <row r="154" spans="1:12" x14ac:dyDescent="0.25">
      <c r="A154" s="11"/>
      <c r="B154" s="74"/>
      <c r="C154" s="75"/>
      <c r="D154" s="76">
        <v>369</v>
      </c>
      <c r="E154" s="77"/>
      <c r="F154" s="78"/>
      <c r="G154" s="79"/>
      <c r="H154" s="80"/>
      <c r="I154" s="80"/>
      <c r="J154" s="80">
        <f>SUM(J153)</f>
        <v>493000</v>
      </c>
      <c r="K154" s="80">
        <f t="shared" ref="K154:L154" si="93">SUM(K153)</f>
        <v>100</v>
      </c>
      <c r="L154" s="80">
        <f t="shared" si="93"/>
        <v>100</v>
      </c>
    </row>
    <row r="155" spans="1:12" ht="25.5" x14ac:dyDescent="0.25">
      <c r="A155" s="11" t="s">
        <v>19</v>
      </c>
      <c r="B155" s="53" t="s">
        <v>119</v>
      </c>
      <c r="C155" s="53"/>
      <c r="D155" s="53"/>
      <c r="E155" s="64" t="s">
        <v>120</v>
      </c>
      <c r="F155" s="14">
        <f>+F156+F157</f>
        <v>49542344</v>
      </c>
      <c r="G155" s="15">
        <f>SUM(G156+G157)</f>
        <v>34550000</v>
      </c>
      <c r="H155" s="15">
        <f t="shared" ref="H155:I155" si="94">SUM(H156+H157)</f>
        <v>2500000</v>
      </c>
      <c r="I155" s="15">
        <f t="shared" si="94"/>
        <v>0</v>
      </c>
      <c r="J155" s="15">
        <f t="shared" ref="J155:L155" si="95">SUM(J158)</f>
        <v>20000000</v>
      </c>
      <c r="K155" s="15">
        <f t="shared" si="95"/>
        <v>19000000</v>
      </c>
      <c r="L155" s="15">
        <f t="shared" si="95"/>
        <v>19000000</v>
      </c>
    </row>
    <row r="156" spans="1:12" x14ac:dyDescent="0.25">
      <c r="A156" s="11"/>
      <c r="B156" s="16">
        <v>11</v>
      </c>
      <c r="C156" s="17" t="s">
        <v>20</v>
      </c>
      <c r="D156" s="18">
        <v>3522</v>
      </c>
      <c r="E156" s="19" t="s">
        <v>121</v>
      </c>
      <c r="F156" s="20">
        <v>32362344</v>
      </c>
      <c r="G156" s="100">
        <v>24286260</v>
      </c>
      <c r="H156" s="21">
        <v>2500000</v>
      </c>
      <c r="I156" s="21"/>
      <c r="J156" s="22">
        <v>14000000</v>
      </c>
      <c r="K156" s="22">
        <v>13000000</v>
      </c>
      <c r="L156" s="22">
        <v>13000000</v>
      </c>
    </row>
    <row r="157" spans="1:12" x14ac:dyDescent="0.25">
      <c r="A157" s="11"/>
      <c r="B157" s="16">
        <v>11</v>
      </c>
      <c r="C157" s="17" t="s">
        <v>20</v>
      </c>
      <c r="D157" s="18">
        <v>3523</v>
      </c>
      <c r="E157" s="19" t="s">
        <v>122</v>
      </c>
      <c r="F157" s="20">
        <v>17180000</v>
      </c>
      <c r="G157" s="100">
        <v>10263740</v>
      </c>
      <c r="H157" s="21"/>
      <c r="I157" s="21"/>
      <c r="J157" s="22">
        <v>6000000</v>
      </c>
      <c r="K157" s="22">
        <v>6000000</v>
      </c>
      <c r="L157" s="22">
        <v>6000000</v>
      </c>
    </row>
    <row r="158" spans="1:12" x14ac:dyDescent="0.25">
      <c r="A158" s="11"/>
      <c r="B158" s="36"/>
      <c r="C158" s="37"/>
      <c r="D158" s="25">
        <v>352</v>
      </c>
      <c r="E158" s="26" t="s">
        <v>123</v>
      </c>
      <c r="F158" s="39"/>
      <c r="G158" s="101"/>
      <c r="H158" s="90">
        <f>SUM(H156:H157)</f>
        <v>2500000</v>
      </c>
      <c r="I158" s="90">
        <f t="shared" ref="I158" si="96">SUM(I156:I157)</f>
        <v>0</v>
      </c>
      <c r="J158" s="90">
        <f t="shared" ref="J158:L158" si="97">SUM(J156+J157)</f>
        <v>20000000</v>
      </c>
      <c r="K158" s="90">
        <f t="shared" si="97"/>
        <v>19000000</v>
      </c>
      <c r="L158" s="90">
        <f t="shared" si="97"/>
        <v>19000000</v>
      </c>
    </row>
    <row r="159" spans="1:12" x14ac:dyDescent="0.25">
      <c r="A159" s="11" t="s">
        <v>124</v>
      </c>
      <c r="B159" s="54" t="s">
        <v>125</v>
      </c>
      <c r="C159" s="54"/>
      <c r="D159" s="54"/>
      <c r="E159" s="13" t="s">
        <v>126</v>
      </c>
      <c r="F159" s="14">
        <f>+F160</f>
        <v>89000000</v>
      </c>
      <c r="G159" s="102">
        <f>SUM(G160)</f>
        <v>80800000</v>
      </c>
      <c r="H159" s="15">
        <f t="shared" ref="H159:L159" si="98">SUM(H160)</f>
        <v>0</v>
      </c>
      <c r="I159" s="15">
        <f t="shared" si="98"/>
        <v>0</v>
      </c>
      <c r="J159" s="15">
        <f t="shared" si="98"/>
        <v>44000000</v>
      </c>
      <c r="K159" s="15">
        <f t="shared" si="98"/>
        <v>44000000</v>
      </c>
      <c r="L159" s="15">
        <f t="shared" si="98"/>
        <v>44000000</v>
      </c>
    </row>
    <row r="160" spans="1:12" x14ac:dyDescent="0.25">
      <c r="A160" s="11"/>
      <c r="B160" s="16">
        <v>11</v>
      </c>
      <c r="C160" s="17" t="s">
        <v>20</v>
      </c>
      <c r="D160" s="18">
        <v>3811</v>
      </c>
      <c r="E160" s="19" t="s">
        <v>89</v>
      </c>
      <c r="F160" s="20">
        <v>89000000</v>
      </c>
      <c r="G160" s="100">
        <v>80800000</v>
      </c>
      <c r="H160" s="21"/>
      <c r="I160" s="21"/>
      <c r="J160" s="22">
        <v>44000000</v>
      </c>
      <c r="K160" s="22">
        <v>44000000</v>
      </c>
      <c r="L160" s="22">
        <v>44000000</v>
      </c>
    </row>
    <row r="161" spans="1:12" x14ac:dyDescent="0.25">
      <c r="A161" s="11"/>
      <c r="B161" s="36"/>
      <c r="C161" s="37"/>
      <c r="D161" s="38">
        <v>381</v>
      </c>
      <c r="E161" s="57" t="s">
        <v>89</v>
      </c>
      <c r="F161" s="39"/>
      <c r="G161" s="101"/>
      <c r="H161" s="89">
        <f>SUM(H160)</f>
        <v>0</v>
      </c>
      <c r="I161" s="89">
        <f t="shared" ref="I161:L161" si="99">SUM(I160)</f>
        <v>0</v>
      </c>
      <c r="J161" s="89">
        <f t="shared" si="99"/>
        <v>44000000</v>
      </c>
      <c r="K161" s="89">
        <f t="shared" si="99"/>
        <v>44000000</v>
      </c>
      <c r="L161" s="89">
        <f t="shared" si="99"/>
        <v>44000000</v>
      </c>
    </row>
    <row r="162" spans="1:12" x14ac:dyDescent="0.25">
      <c r="A162" s="11" t="s">
        <v>124</v>
      </c>
      <c r="B162" s="76" t="s">
        <v>127</v>
      </c>
      <c r="C162" s="76"/>
      <c r="D162" s="76"/>
      <c r="E162" s="77" t="s">
        <v>128</v>
      </c>
      <c r="F162" s="103">
        <f>+F163</f>
        <v>50000</v>
      </c>
      <c r="G162" s="104">
        <f>SUM(G163)</f>
        <v>100000</v>
      </c>
      <c r="H162" s="80">
        <f t="shared" ref="H162:I162" si="100">SUM(H163)</f>
        <v>0</v>
      </c>
      <c r="I162" s="80">
        <f t="shared" si="100"/>
        <v>0</v>
      </c>
      <c r="J162" s="80">
        <f t="shared" ref="J162:L162" si="101">SUM(J164)</f>
        <v>100000</v>
      </c>
      <c r="K162" s="80">
        <f t="shared" si="101"/>
        <v>100000</v>
      </c>
      <c r="L162" s="80">
        <f t="shared" si="101"/>
        <v>100000</v>
      </c>
    </row>
    <row r="163" spans="1:12" x14ac:dyDescent="0.25">
      <c r="A163" s="11"/>
      <c r="B163" s="30">
        <v>43</v>
      </c>
      <c r="C163" s="31" t="s">
        <v>20</v>
      </c>
      <c r="D163" s="32">
        <v>3291</v>
      </c>
      <c r="E163" s="33" t="s">
        <v>129</v>
      </c>
      <c r="F163" s="34">
        <v>50000</v>
      </c>
      <c r="G163" s="105">
        <v>100000</v>
      </c>
      <c r="H163" s="35"/>
      <c r="I163" s="35"/>
      <c r="J163" s="35">
        <v>100000</v>
      </c>
      <c r="K163" s="35">
        <v>100000</v>
      </c>
      <c r="L163" s="35">
        <v>100000</v>
      </c>
    </row>
    <row r="164" spans="1:12" x14ac:dyDescent="0.25">
      <c r="A164" s="11"/>
      <c r="B164" s="74"/>
      <c r="C164" s="75"/>
      <c r="D164" s="76">
        <v>329</v>
      </c>
      <c r="E164" s="77" t="s">
        <v>129</v>
      </c>
      <c r="F164" s="78"/>
      <c r="G164" s="106"/>
      <c r="H164" s="80">
        <f t="shared" ref="H164:I164" si="102">SUM(H163)</f>
        <v>0</v>
      </c>
      <c r="I164" s="80">
        <f t="shared" si="102"/>
        <v>0</v>
      </c>
      <c r="J164" s="80">
        <f t="shared" ref="J164:L164" si="103">SUM(J163)</f>
        <v>100000</v>
      </c>
      <c r="K164" s="80">
        <f t="shared" si="103"/>
        <v>100000</v>
      </c>
      <c r="L164" s="80">
        <f t="shared" si="103"/>
        <v>100000</v>
      </c>
    </row>
    <row r="165" spans="1:12" x14ac:dyDescent="0.25">
      <c r="A165" s="11" t="s">
        <v>19</v>
      </c>
      <c r="B165" s="54" t="s">
        <v>130</v>
      </c>
      <c r="C165" s="54"/>
      <c r="D165" s="54"/>
      <c r="E165" s="64" t="s">
        <v>131</v>
      </c>
      <c r="F165" s="14" t="e">
        <f>+F166+F168+#REF!+#REF!</f>
        <v>#REF!</v>
      </c>
      <c r="G165" s="102">
        <f>SUM(G166:G169)</f>
        <v>0</v>
      </c>
      <c r="H165" s="15">
        <f t="shared" ref="H165:I165" si="104">H172+H175+H180+H189+H198+H211+H214+H219+H222+H225+H228+H235</f>
        <v>0</v>
      </c>
      <c r="I165" s="15">
        <f t="shared" si="104"/>
        <v>0</v>
      </c>
      <c r="J165" s="15">
        <f t="shared" ref="J165:L165" si="105">SUM(J172+J175+J180+J189+J198+J211+J214+J219+J222+J225+J235+J228)</f>
        <v>12192423</v>
      </c>
      <c r="K165" s="15">
        <f t="shared" si="105"/>
        <v>12423232</v>
      </c>
      <c r="L165" s="15">
        <f t="shared" si="105"/>
        <v>11723220</v>
      </c>
    </row>
    <row r="166" spans="1:12" x14ac:dyDescent="0.25">
      <c r="A166" s="11"/>
      <c r="B166" s="107">
        <v>12</v>
      </c>
      <c r="C166" s="108" t="s">
        <v>20</v>
      </c>
      <c r="D166" s="109">
        <v>3111</v>
      </c>
      <c r="E166" s="110" t="s">
        <v>21</v>
      </c>
      <c r="F166" s="21">
        <v>262080.91799999995</v>
      </c>
      <c r="G166" s="100">
        <v>0</v>
      </c>
      <c r="H166" s="71"/>
      <c r="I166" s="71"/>
      <c r="J166" s="21">
        <v>257108</v>
      </c>
      <c r="K166" s="21">
        <v>257108</v>
      </c>
      <c r="L166" s="21">
        <v>257108</v>
      </c>
    </row>
    <row r="167" spans="1:12" x14ac:dyDescent="0.25">
      <c r="A167" s="11"/>
      <c r="B167" s="111">
        <v>561</v>
      </c>
      <c r="C167" s="112" t="s">
        <v>20</v>
      </c>
      <c r="D167" s="113">
        <v>3111</v>
      </c>
      <c r="E167" s="114" t="s">
        <v>21</v>
      </c>
      <c r="F167" s="115">
        <v>1485125.2019999996</v>
      </c>
      <c r="G167" s="116"/>
      <c r="H167" s="117"/>
      <c r="I167" s="117"/>
      <c r="J167" s="115">
        <v>1456945</v>
      </c>
      <c r="K167" s="115">
        <v>1456945</v>
      </c>
      <c r="L167" s="115">
        <v>1456945</v>
      </c>
    </row>
    <row r="168" spans="1:12" x14ac:dyDescent="0.25">
      <c r="A168" s="11"/>
      <c r="B168" s="107">
        <v>12</v>
      </c>
      <c r="C168" s="108" t="s">
        <v>20</v>
      </c>
      <c r="D168" s="109">
        <v>3113</v>
      </c>
      <c r="E168" s="110" t="s">
        <v>22</v>
      </c>
      <c r="F168" s="21">
        <v>3600</v>
      </c>
      <c r="G168" s="100">
        <v>0</v>
      </c>
      <c r="H168" s="71"/>
      <c r="I168" s="71"/>
      <c r="J168" s="21">
        <v>3598</v>
      </c>
      <c r="K168" s="21">
        <v>3598</v>
      </c>
      <c r="L168" s="21">
        <v>3598</v>
      </c>
    </row>
    <row r="169" spans="1:12" x14ac:dyDescent="0.25">
      <c r="A169" s="11"/>
      <c r="B169" s="111">
        <v>561</v>
      </c>
      <c r="C169" s="112" t="s">
        <v>20</v>
      </c>
      <c r="D169" s="113">
        <v>3113</v>
      </c>
      <c r="E169" s="114" t="s">
        <v>22</v>
      </c>
      <c r="F169" s="115">
        <v>20400</v>
      </c>
      <c r="G169" s="116"/>
      <c r="H169" s="117"/>
      <c r="I169" s="117"/>
      <c r="J169" s="115">
        <v>20388</v>
      </c>
      <c r="K169" s="115">
        <v>20388</v>
      </c>
      <c r="L169" s="115">
        <v>20388</v>
      </c>
    </row>
    <row r="170" spans="1:12" x14ac:dyDescent="0.25">
      <c r="A170" s="11"/>
      <c r="B170" s="107">
        <v>12</v>
      </c>
      <c r="C170" s="108" t="s">
        <v>20</v>
      </c>
      <c r="D170" s="109">
        <v>3114</v>
      </c>
      <c r="E170" s="110" t="s">
        <v>23</v>
      </c>
      <c r="F170" s="21">
        <v>6558.75</v>
      </c>
      <c r="G170" s="100">
        <v>0</v>
      </c>
      <c r="H170" s="71"/>
      <c r="I170" s="71"/>
      <c r="J170" s="21">
        <v>6560</v>
      </c>
      <c r="K170" s="21">
        <v>6560</v>
      </c>
      <c r="L170" s="21">
        <v>6560</v>
      </c>
    </row>
    <row r="171" spans="1:12" x14ac:dyDescent="0.25">
      <c r="A171" s="11"/>
      <c r="B171" s="111">
        <v>561</v>
      </c>
      <c r="C171" s="112" t="s">
        <v>20</v>
      </c>
      <c r="D171" s="113">
        <v>3114</v>
      </c>
      <c r="E171" s="114" t="s">
        <v>23</v>
      </c>
      <c r="F171" s="115">
        <v>37166.25</v>
      </c>
      <c r="G171" s="116"/>
      <c r="H171" s="117"/>
      <c r="I171" s="117"/>
      <c r="J171" s="115">
        <v>37171</v>
      </c>
      <c r="K171" s="115">
        <v>37171</v>
      </c>
      <c r="L171" s="115">
        <v>37171</v>
      </c>
    </row>
    <row r="172" spans="1:12" x14ac:dyDescent="0.25">
      <c r="A172" s="11"/>
      <c r="B172" s="118"/>
      <c r="C172" s="119"/>
      <c r="D172" s="120">
        <v>311</v>
      </c>
      <c r="E172" s="121" t="s">
        <v>24</v>
      </c>
      <c r="F172" s="28">
        <v>1814931.1199999996</v>
      </c>
      <c r="G172" s="122">
        <v>0</v>
      </c>
      <c r="H172" s="123">
        <f t="shared" ref="H172:I172" si="106">SUM(H166:H171)</f>
        <v>0</v>
      </c>
      <c r="I172" s="123">
        <f t="shared" si="106"/>
        <v>0</v>
      </c>
      <c r="J172" s="123">
        <f t="shared" ref="J172:L172" si="107">SUM(J166+J167+J168+J169+J170+J171)</f>
        <v>1781770</v>
      </c>
      <c r="K172" s="123">
        <f t="shared" si="107"/>
        <v>1781770</v>
      </c>
      <c r="L172" s="123">
        <f t="shared" si="107"/>
        <v>1781770</v>
      </c>
    </row>
    <row r="173" spans="1:12" x14ac:dyDescent="0.25">
      <c r="A173" s="11"/>
      <c r="B173" s="107">
        <v>12</v>
      </c>
      <c r="C173" s="108" t="s">
        <v>20</v>
      </c>
      <c r="D173" s="109">
        <v>3121</v>
      </c>
      <c r="E173" s="110" t="s">
        <v>25</v>
      </c>
      <c r="F173" s="21">
        <v>3656.25</v>
      </c>
      <c r="G173" s="116"/>
      <c r="H173" s="71"/>
      <c r="I173" s="71"/>
      <c r="J173" s="21">
        <v>3657</v>
      </c>
      <c r="K173" s="21">
        <v>3657</v>
      </c>
      <c r="L173" s="21">
        <v>3650</v>
      </c>
    </row>
    <row r="174" spans="1:12" x14ac:dyDescent="0.25">
      <c r="A174" s="11"/>
      <c r="B174" s="111">
        <v>561</v>
      </c>
      <c r="C174" s="112" t="s">
        <v>20</v>
      </c>
      <c r="D174" s="113">
        <v>3121</v>
      </c>
      <c r="E174" s="114" t="s">
        <v>25</v>
      </c>
      <c r="F174" s="115">
        <v>20718.75</v>
      </c>
      <c r="G174" s="100">
        <v>0</v>
      </c>
      <c r="H174" s="117"/>
      <c r="I174" s="117"/>
      <c r="J174" s="115">
        <v>20721</v>
      </c>
      <c r="K174" s="115">
        <v>20721</v>
      </c>
      <c r="L174" s="115">
        <v>20721</v>
      </c>
    </row>
    <row r="175" spans="1:12" x14ac:dyDescent="0.25">
      <c r="A175" s="11"/>
      <c r="B175" s="118"/>
      <c r="C175" s="119"/>
      <c r="D175" s="120">
        <v>312</v>
      </c>
      <c r="E175" s="26" t="s">
        <v>25</v>
      </c>
      <c r="F175" s="28">
        <v>24375</v>
      </c>
      <c r="G175" s="124"/>
      <c r="H175" s="123">
        <f t="shared" ref="H175:I175" si="108">SUM(H173:H174)</f>
        <v>0</v>
      </c>
      <c r="I175" s="123">
        <f t="shared" si="108"/>
        <v>0</v>
      </c>
      <c r="J175" s="123">
        <f t="shared" ref="J175:L175" si="109">SUM(J174+J173)</f>
        <v>24378</v>
      </c>
      <c r="K175" s="123">
        <f t="shared" si="109"/>
        <v>24378</v>
      </c>
      <c r="L175" s="123">
        <f t="shared" si="109"/>
        <v>24371</v>
      </c>
    </row>
    <row r="176" spans="1:12" x14ac:dyDescent="0.25">
      <c r="A176" s="11"/>
      <c r="B176" s="107">
        <v>12</v>
      </c>
      <c r="C176" s="108" t="s">
        <v>20</v>
      </c>
      <c r="D176" s="109">
        <v>3132</v>
      </c>
      <c r="E176" s="110" t="s">
        <v>26</v>
      </c>
      <c r="F176" s="21">
        <v>40622.561999999998</v>
      </c>
      <c r="G176" s="100">
        <v>0</v>
      </c>
      <c r="H176" s="71"/>
      <c r="I176" s="71"/>
      <c r="J176" s="21">
        <v>39841</v>
      </c>
      <c r="K176" s="21">
        <v>39841</v>
      </c>
      <c r="L176" s="21">
        <v>39841</v>
      </c>
    </row>
    <row r="177" spans="1:12" x14ac:dyDescent="0.25">
      <c r="A177" s="11"/>
      <c r="B177" s="111">
        <v>561</v>
      </c>
      <c r="C177" s="112" t="s">
        <v>20</v>
      </c>
      <c r="D177" s="113">
        <v>3132</v>
      </c>
      <c r="E177" s="114" t="s">
        <v>26</v>
      </c>
      <c r="F177" s="115">
        <v>230194.51800000001</v>
      </c>
      <c r="G177" s="116"/>
      <c r="H177" s="117"/>
      <c r="I177" s="117"/>
      <c r="J177" s="115">
        <v>225764</v>
      </c>
      <c r="K177" s="115">
        <v>225764</v>
      </c>
      <c r="L177" s="115">
        <v>225764</v>
      </c>
    </row>
    <row r="178" spans="1:12" x14ac:dyDescent="0.25">
      <c r="A178" s="11"/>
      <c r="B178" s="107">
        <v>12</v>
      </c>
      <c r="C178" s="108" t="s">
        <v>20</v>
      </c>
      <c r="D178" s="109">
        <v>3133</v>
      </c>
      <c r="E178" s="110" t="s">
        <v>27</v>
      </c>
      <c r="F178" s="21">
        <v>4455.4319999999998</v>
      </c>
      <c r="G178" s="100">
        <v>0</v>
      </c>
      <c r="H178" s="71"/>
      <c r="I178" s="71"/>
      <c r="J178" s="21">
        <v>4370</v>
      </c>
      <c r="K178" s="21">
        <v>4370</v>
      </c>
      <c r="L178" s="21">
        <v>4370</v>
      </c>
    </row>
    <row r="179" spans="1:12" x14ac:dyDescent="0.25">
      <c r="A179" s="11"/>
      <c r="B179" s="111">
        <v>561</v>
      </c>
      <c r="C179" s="112" t="s">
        <v>20</v>
      </c>
      <c r="D179" s="113">
        <v>3133</v>
      </c>
      <c r="E179" s="114" t="s">
        <v>27</v>
      </c>
      <c r="F179" s="115">
        <v>25247.447999999997</v>
      </c>
      <c r="G179" s="116"/>
      <c r="H179" s="117"/>
      <c r="I179" s="117"/>
      <c r="J179" s="115">
        <v>24762</v>
      </c>
      <c r="K179" s="115">
        <v>24762</v>
      </c>
      <c r="L179" s="115">
        <v>24762</v>
      </c>
    </row>
    <row r="180" spans="1:12" x14ac:dyDescent="0.25">
      <c r="A180" s="11"/>
      <c r="B180" s="118"/>
      <c r="C180" s="119"/>
      <c r="D180" s="120">
        <v>313</v>
      </c>
      <c r="E180" s="121" t="s">
        <v>28</v>
      </c>
      <c r="F180" s="28">
        <v>300519.95999999996</v>
      </c>
      <c r="G180" s="122">
        <v>0</v>
      </c>
      <c r="H180" s="123">
        <f t="shared" ref="H180:I180" si="110">SUM(H176:H179)</f>
        <v>0</v>
      </c>
      <c r="I180" s="123">
        <f t="shared" si="110"/>
        <v>0</v>
      </c>
      <c r="J180" s="123">
        <f t="shared" ref="J180:L180" si="111">SUM(J176+J177+J178+J179)</f>
        <v>294737</v>
      </c>
      <c r="K180" s="123">
        <f t="shared" si="111"/>
        <v>294737</v>
      </c>
      <c r="L180" s="123">
        <f t="shared" si="111"/>
        <v>294737</v>
      </c>
    </row>
    <row r="181" spans="1:12" x14ac:dyDescent="0.25">
      <c r="A181" s="11"/>
      <c r="B181" s="107">
        <v>12</v>
      </c>
      <c r="C181" s="108" t="s">
        <v>20</v>
      </c>
      <c r="D181" s="109">
        <v>3211</v>
      </c>
      <c r="E181" s="110" t="s">
        <v>29</v>
      </c>
      <c r="F181" s="65">
        <v>19902.75</v>
      </c>
      <c r="G181" s="116"/>
      <c r="H181" s="71"/>
      <c r="I181" s="71"/>
      <c r="J181" s="21">
        <v>19903</v>
      </c>
      <c r="K181" s="21">
        <v>28739</v>
      </c>
      <c r="L181" s="21">
        <v>28739</v>
      </c>
    </row>
    <row r="182" spans="1:12" x14ac:dyDescent="0.25">
      <c r="A182" s="125"/>
      <c r="B182" s="111">
        <v>561</v>
      </c>
      <c r="C182" s="112" t="s">
        <v>20</v>
      </c>
      <c r="D182" s="113">
        <v>3211</v>
      </c>
      <c r="E182" s="114" t="s">
        <v>29</v>
      </c>
      <c r="F182" s="117">
        <v>112782.25</v>
      </c>
      <c r="G182" s="100">
        <v>0</v>
      </c>
      <c r="H182" s="117"/>
      <c r="I182" s="117"/>
      <c r="J182" s="126">
        <v>162857</v>
      </c>
      <c r="K182" s="126">
        <v>162857</v>
      </c>
      <c r="L182" s="126">
        <v>162857</v>
      </c>
    </row>
    <row r="183" spans="1:12" x14ac:dyDescent="0.25">
      <c r="A183" s="11"/>
      <c r="B183" s="107">
        <v>12</v>
      </c>
      <c r="C183" s="108" t="s">
        <v>20</v>
      </c>
      <c r="D183" s="109">
        <v>3212</v>
      </c>
      <c r="E183" s="110" t="s">
        <v>30</v>
      </c>
      <c r="F183" s="127">
        <v>6264</v>
      </c>
      <c r="G183" s="116"/>
      <c r="H183" s="71"/>
      <c r="I183" s="71"/>
      <c r="J183" s="127">
        <v>5500</v>
      </c>
      <c r="K183" s="127">
        <v>6318</v>
      </c>
      <c r="L183" s="127">
        <v>6318</v>
      </c>
    </row>
    <row r="184" spans="1:12" x14ac:dyDescent="0.25">
      <c r="A184" s="11"/>
      <c r="B184" s="111">
        <v>561</v>
      </c>
      <c r="C184" s="112" t="s">
        <v>20</v>
      </c>
      <c r="D184" s="113">
        <v>3212</v>
      </c>
      <c r="E184" s="114" t="s">
        <v>30</v>
      </c>
      <c r="F184" s="115">
        <v>35496</v>
      </c>
      <c r="G184" s="128"/>
      <c r="H184" s="117"/>
      <c r="I184" s="117"/>
      <c r="J184" s="115">
        <v>35802</v>
      </c>
      <c r="K184" s="115">
        <v>35802</v>
      </c>
      <c r="L184" s="115">
        <v>35802</v>
      </c>
    </row>
    <row r="185" spans="1:12" x14ac:dyDescent="0.25">
      <c r="A185" s="11"/>
      <c r="B185" s="129">
        <v>12</v>
      </c>
      <c r="C185" s="130" t="s">
        <v>20</v>
      </c>
      <c r="D185" s="131">
        <v>3214</v>
      </c>
      <c r="E185" s="132" t="s">
        <v>132</v>
      </c>
      <c r="F185" s="133"/>
      <c r="G185" s="134"/>
      <c r="H185" s="135"/>
      <c r="I185" s="135"/>
      <c r="J185" s="133">
        <v>0</v>
      </c>
      <c r="K185" s="133">
        <v>0</v>
      </c>
      <c r="L185" s="133">
        <v>0</v>
      </c>
    </row>
    <row r="186" spans="1:12" x14ac:dyDescent="0.25">
      <c r="A186" s="11"/>
      <c r="B186" s="111">
        <v>561</v>
      </c>
      <c r="C186" s="112" t="s">
        <v>20</v>
      </c>
      <c r="D186" s="113">
        <v>3214</v>
      </c>
      <c r="E186" s="114" t="s">
        <v>132</v>
      </c>
      <c r="F186" s="115"/>
      <c r="G186" s="128"/>
      <c r="H186" s="117"/>
      <c r="I186" s="117"/>
      <c r="J186" s="115">
        <v>0</v>
      </c>
      <c r="K186" s="115">
        <v>0</v>
      </c>
      <c r="L186" s="115">
        <v>0</v>
      </c>
    </row>
    <row r="187" spans="1:12" x14ac:dyDescent="0.25">
      <c r="A187" s="11"/>
      <c r="B187" s="107">
        <v>12</v>
      </c>
      <c r="C187" s="108" t="s">
        <v>20</v>
      </c>
      <c r="D187" s="109">
        <v>3213</v>
      </c>
      <c r="E187" s="110" t="s">
        <v>31</v>
      </c>
      <c r="F187" s="21">
        <v>9180</v>
      </c>
      <c r="G187" s="128"/>
      <c r="H187" s="71"/>
      <c r="I187" s="71"/>
      <c r="J187" s="21">
        <v>9000</v>
      </c>
      <c r="K187" s="21">
        <v>29240</v>
      </c>
      <c r="L187" s="21">
        <v>29240</v>
      </c>
    </row>
    <row r="188" spans="1:12" x14ac:dyDescent="0.25">
      <c r="A188" s="11"/>
      <c r="B188" s="111">
        <v>561</v>
      </c>
      <c r="C188" s="112" t="s">
        <v>20</v>
      </c>
      <c r="D188" s="113">
        <v>3213</v>
      </c>
      <c r="E188" s="114" t="s">
        <v>31</v>
      </c>
      <c r="F188" s="115">
        <v>52020</v>
      </c>
      <c r="H188" s="126"/>
      <c r="I188" s="126"/>
      <c r="J188" s="115">
        <v>165691</v>
      </c>
      <c r="K188" s="115">
        <v>165691</v>
      </c>
      <c r="L188" s="115">
        <v>165691</v>
      </c>
    </row>
    <row r="189" spans="1:12" x14ac:dyDescent="0.25">
      <c r="A189" s="11"/>
      <c r="B189" s="118"/>
      <c r="C189" s="119"/>
      <c r="D189" s="120">
        <v>321</v>
      </c>
      <c r="E189" s="121" t="s">
        <v>33</v>
      </c>
      <c r="F189" s="28">
        <v>235645</v>
      </c>
      <c r="G189" s="137"/>
      <c r="H189" s="28">
        <f t="shared" ref="H189:I189" si="112">SUM(H181:H188)</f>
        <v>0</v>
      </c>
      <c r="I189" s="28">
        <f t="shared" si="112"/>
        <v>0</v>
      </c>
      <c r="J189" s="28">
        <f t="shared" ref="J189:L189" si="113">SUM(J188+J187+J186+J185+J184+J183+J182+J181)</f>
        <v>398753</v>
      </c>
      <c r="K189" s="28">
        <f t="shared" si="113"/>
        <v>428647</v>
      </c>
      <c r="L189" s="28">
        <f t="shared" si="113"/>
        <v>428647</v>
      </c>
    </row>
    <row r="190" spans="1:12" x14ac:dyDescent="0.25">
      <c r="A190" s="11"/>
      <c r="B190" s="107">
        <v>12</v>
      </c>
      <c r="C190" s="108" t="s">
        <v>20</v>
      </c>
      <c r="D190" s="109">
        <v>3221</v>
      </c>
      <c r="E190" s="110" t="s">
        <v>34</v>
      </c>
      <c r="F190" s="21">
        <v>15000</v>
      </c>
      <c r="G190" s="138"/>
      <c r="H190" s="139"/>
      <c r="I190" s="139"/>
      <c r="J190" s="21">
        <v>10000</v>
      </c>
      <c r="K190" s="21">
        <v>15000</v>
      </c>
      <c r="L190" s="21">
        <v>15000</v>
      </c>
    </row>
    <row r="191" spans="1:12" x14ac:dyDescent="0.25">
      <c r="A191" s="11"/>
      <c r="B191" s="140">
        <v>561</v>
      </c>
      <c r="C191" s="141" t="s">
        <v>20</v>
      </c>
      <c r="D191" s="142">
        <v>3221</v>
      </c>
      <c r="E191" s="143" t="s">
        <v>34</v>
      </c>
      <c r="F191" s="144">
        <v>85000</v>
      </c>
      <c r="H191" s="126"/>
      <c r="I191" s="126"/>
      <c r="J191" s="144">
        <v>85000</v>
      </c>
      <c r="K191" s="144">
        <v>85000</v>
      </c>
      <c r="L191" s="144">
        <v>85000</v>
      </c>
    </row>
    <row r="192" spans="1:12" x14ac:dyDescent="0.25">
      <c r="A192" s="11"/>
      <c r="B192" s="107">
        <v>12</v>
      </c>
      <c r="C192" s="108" t="s">
        <v>20</v>
      </c>
      <c r="D192" s="109">
        <v>3223</v>
      </c>
      <c r="E192" s="110" t="s">
        <v>35</v>
      </c>
      <c r="F192" s="21">
        <v>5793.75</v>
      </c>
      <c r="H192" s="22"/>
      <c r="I192" s="22"/>
      <c r="J192" s="21">
        <v>5794</v>
      </c>
      <c r="K192" s="21">
        <v>5794</v>
      </c>
      <c r="L192" s="21">
        <v>5790</v>
      </c>
    </row>
    <row r="193" spans="1:12" x14ac:dyDescent="0.25">
      <c r="A193" s="11"/>
      <c r="B193" s="111">
        <v>561</v>
      </c>
      <c r="C193" s="112" t="s">
        <v>20</v>
      </c>
      <c r="D193" s="113">
        <v>3223</v>
      </c>
      <c r="E193" s="114" t="s">
        <v>35</v>
      </c>
      <c r="F193" s="115">
        <v>32831.25</v>
      </c>
      <c r="H193" s="126"/>
      <c r="I193" s="126"/>
      <c r="J193" s="115">
        <v>32831</v>
      </c>
      <c r="K193" s="115">
        <v>32831</v>
      </c>
      <c r="L193" s="115">
        <v>32831</v>
      </c>
    </row>
    <row r="194" spans="1:12" x14ac:dyDescent="0.25">
      <c r="A194" s="11"/>
      <c r="B194" s="107">
        <v>12</v>
      </c>
      <c r="C194" s="108" t="s">
        <v>20</v>
      </c>
      <c r="D194" s="109">
        <v>3224</v>
      </c>
      <c r="E194" s="110" t="s">
        <v>36</v>
      </c>
      <c r="F194" s="21">
        <v>3000</v>
      </c>
      <c r="H194" s="22"/>
      <c r="I194" s="22"/>
      <c r="J194" s="21">
        <v>3000</v>
      </c>
      <c r="K194" s="21">
        <v>3000</v>
      </c>
      <c r="L194" s="21">
        <v>3000</v>
      </c>
    </row>
    <row r="195" spans="1:12" x14ac:dyDescent="0.25">
      <c r="A195" s="11"/>
      <c r="B195" s="111">
        <v>561</v>
      </c>
      <c r="C195" s="112" t="s">
        <v>20</v>
      </c>
      <c r="D195" s="113">
        <v>3224</v>
      </c>
      <c r="E195" s="114" t="s">
        <v>36</v>
      </c>
      <c r="F195" s="115">
        <v>17000</v>
      </c>
      <c r="H195" s="126"/>
      <c r="I195" s="126"/>
      <c r="J195" s="115">
        <v>17000</v>
      </c>
      <c r="K195" s="115">
        <v>17000</v>
      </c>
      <c r="L195" s="115">
        <v>17000</v>
      </c>
    </row>
    <row r="196" spans="1:12" x14ac:dyDescent="0.25">
      <c r="A196" s="11"/>
      <c r="B196" s="107">
        <v>12</v>
      </c>
      <c r="C196" s="108" t="s">
        <v>20</v>
      </c>
      <c r="D196" s="109">
        <v>3225</v>
      </c>
      <c r="E196" s="110" t="s">
        <v>37</v>
      </c>
      <c r="F196" s="21">
        <v>2250</v>
      </c>
      <c r="H196" s="22"/>
      <c r="I196" s="22"/>
      <c r="J196" s="21">
        <v>2250</v>
      </c>
      <c r="K196" s="21">
        <v>2250</v>
      </c>
      <c r="L196" s="21">
        <v>2250</v>
      </c>
    </row>
    <row r="197" spans="1:12" x14ac:dyDescent="0.25">
      <c r="A197" s="11"/>
      <c r="B197" s="111">
        <v>561</v>
      </c>
      <c r="C197" s="112" t="s">
        <v>20</v>
      </c>
      <c r="D197" s="113">
        <v>3224</v>
      </c>
      <c r="E197" s="114" t="s">
        <v>37</v>
      </c>
      <c r="F197" s="115">
        <v>12750</v>
      </c>
      <c r="H197" s="126"/>
      <c r="I197" s="126"/>
      <c r="J197" s="115">
        <v>12750</v>
      </c>
      <c r="K197" s="115">
        <v>12750</v>
      </c>
      <c r="L197" s="115">
        <v>12750</v>
      </c>
    </row>
    <row r="198" spans="1:12" x14ac:dyDescent="0.25">
      <c r="A198" s="11"/>
      <c r="B198" s="118"/>
      <c r="C198" s="119"/>
      <c r="D198" s="120">
        <v>322</v>
      </c>
      <c r="E198" s="121" t="s">
        <v>39</v>
      </c>
      <c r="F198" s="28">
        <v>173625</v>
      </c>
      <c r="G198" s="145"/>
      <c r="H198" s="28">
        <f t="shared" ref="H198:I198" si="114">SUM(H190:H197)</f>
        <v>0</v>
      </c>
      <c r="I198" s="28">
        <f t="shared" si="114"/>
        <v>0</v>
      </c>
      <c r="J198" s="28">
        <f t="shared" ref="J198:L198" si="115">SUM(J197+J196+J195+J194+J193+J192+J191+J190)</f>
        <v>168625</v>
      </c>
      <c r="K198" s="28">
        <f t="shared" si="115"/>
        <v>173625</v>
      </c>
      <c r="L198" s="28">
        <f t="shared" si="115"/>
        <v>173621</v>
      </c>
    </row>
    <row r="199" spans="1:12" x14ac:dyDescent="0.25">
      <c r="A199" s="11"/>
      <c r="B199" s="107">
        <v>12</v>
      </c>
      <c r="C199" s="108" t="s">
        <v>20</v>
      </c>
      <c r="D199" s="109">
        <v>3231</v>
      </c>
      <c r="E199" s="110" t="s">
        <v>40</v>
      </c>
      <c r="F199" s="21">
        <v>11250</v>
      </c>
      <c r="H199" s="22"/>
      <c r="I199" s="22"/>
      <c r="J199" s="21">
        <v>11250</v>
      </c>
      <c r="K199" s="21">
        <v>11250</v>
      </c>
      <c r="L199" s="21">
        <v>11250</v>
      </c>
    </row>
    <row r="200" spans="1:12" x14ac:dyDescent="0.25">
      <c r="A200" s="11"/>
      <c r="B200" s="111">
        <v>561</v>
      </c>
      <c r="C200" s="112" t="s">
        <v>20</v>
      </c>
      <c r="D200" s="113">
        <v>3231</v>
      </c>
      <c r="E200" s="114" t="s">
        <v>40</v>
      </c>
      <c r="F200" s="115">
        <v>63750</v>
      </c>
      <c r="H200" s="126"/>
      <c r="I200" s="126"/>
      <c r="J200" s="115">
        <v>63750</v>
      </c>
      <c r="K200" s="115">
        <v>63750</v>
      </c>
      <c r="L200" s="115">
        <v>63750</v>
      </c>
    </row>
    <row r="201" spans="1:12" x14ac:dyDescent="0.25">
      <c r="A201" s="11"/>
      <c r="B201" s="107">
        <v>12</v>
      </c>
      <c r="C201" s="108" t="s">
        <v>20</v>
      </c>
      <c r="D201" s="109">
        <v>3233</v>
      </c>
      <c r="E201" s="110" t="s">
        <v>42</v>
      </c>
      <c r="F201" s="21">
        <v>77377.5</v>
      </c>
      <c r="H201" s="22"/>
      <c r="I201" s="22"/>
      <c r="J201" s="21">
        <v>19000</v>
      </c>
      <c r="K201" s="21">
        <v>19000</v>
      </c>
      <c r="L201" s="21">
        <v>19000</v>
      </c>
    </row>
    <row r="202" spans="1:12" x14ac:dyDescent="0.25">
      <c r="A202" s="11"/>
      <c r="B202" s="111">
        <v>561</v>
      </c>
      <c r="C202" s="112" t="s">
        <v>20</v>
      </c>
      <c r="D202" s="113">
        <v>3233</v>
      </c>
      <c r="E202" s="114" t="s">
        <v>42</v>
      </c>
      <c r="F202" s="115">
        <v>438472.5</v>
      </c>
      <c r="H202" s="126"/>
      <c r="I202" s="126"/>
      <c r="J202" s="115">
        <v>125420</v>
      </c>
      <c r="K202" s="115">
        <v>125420</v>
      </c>
      <c r="L202" s="115">
        <v>125420</v>
      </c>
    </row>
    <row r="203" spans="1:12" x14ac:dyDescent="0.25">
      <c r="A203" s="11"/>
      <c r="B203" s="146">
        <v>12</v>
      </c>
      <c r="C203" s="147" t="s">
        <v>20</v>
      </c>
      <c r="D203" s="148">
        <v>3234</v>
      </c>
      <c r="E203" s="149" t="s">
        <v>43</v>
      </c>
      <c r="F203" s="150"/>
      <c r="G203" s="128"/>
      <c r="H203" s="46"/>
      <c r="I203" s="46"/>
      <c r="J203" s="150">
        <v>10000</v>
      </c>
      <c r="K203" s="150">
        <v>10000</v>
      </c>
      <c r="L203" s="150">
        <v>10000</v>
      </c>
    </row>
    <row r="204" spans="1:12" x14ac:dyDescent="0.25">
      <c r="A204" s="11"/>
      <c r="B204" s="111">
        <v>561</v>
      </c>
      <c r="C204" s="112" t="s">
        <v>20</v>
      </c>
      <c r="D204" s="113">
        <v>3234</v>
      </c>
      <c r="E204" s="114" t="s">
        <v>43</v>
      </c>
      <c r="F204" s="115"/>
      <c r="G204" s="151"/>
      <c r="H204" s="126"/>
      <c r="I204" s="126"/>
      <c r="J204" s="115">
        <v>40000</v>
      </c>
      <c r="K204" s="115">
        <v>40000</v>
      </c>
      <c r="L204" s="115">
        <v>40000</v>
      </c>
    </row>
    <row r="205" spans="1:12" x14ac:dyDescent="0.25">
      <c r="A205" s="11"/>
      <c r="B205" s="107">
        <v>12</v>
      </c>
      <c r="C205" s="108" t="s">
        <v>20</v>
      </c>
      <c r="D205" s="109">
        <v>3235</v>
      </c>
      <c r="E205" s="110" t="s">
        <v>44</v>
      </c>
      <c r="F205" s="21">
        <v>0</v>
      </c>
      <c r="H205" s="22"/>
      <c r="I205" s="22"/>
      <c r="J205" s="21">
        <v>10000</v>
      </c>
      <c r="K205" s="21">
        <v>10000</v>
      </c>
      <c r="L205" s="21">
        <v>10000</v>
      </c>
    </row>
    <row r="206" spans="1:12" x14ac:dyDescent="0.25">
      <c r="A206" s="11"/>
      <c r="B206" s="111">
        <v>561</v>
      </c>
      <c r="C206" s="112" t="s">
        <v>20</v>
      </c>
      <c r="D206" s="113">
        <v>3235</v>
      </c>
      <c r="E206" s="114" t="s">
        <v>44</v>
      </c>
      <c r="F206" s="115">
        <v>0</v>
      </c>
      <c r="H206" s="126"/>
      <c r="I206" s="126"/>
      <c r="J206" s="115">
        <v>45000</v>
      </c>
      <c r="K206" s="115">
        <v>45000</v>
      </c>
      <c r="L206" s="115">
        <v>45000</v>
      </c>
    </row>
    <row r="207" spans="1:12" x14ac:dyDescent="0.25">
      <c r="A207" s="11"/>
      <c r="B207" s="107">
        <v>12</v>
      </c>
      <c r="C207" s="107" t="s">
        <v>20</v>
      </c>
      <c r="D207" s="107">
        <v>3237</v>
      </c>
      <c r="E207" s="110" t="s">
        <v>46</v>
      </c>
      <c r="F207" s="65">
        <v>34860</v>
      </c>
      <c r="H207" s="22"/>
      <c r="I207" s="22"/>
      <c r="J207" s="21">
        <v>34860</v>
      </c>
      <c r="K207" s="21">
        <v>52000</v>
      </c>
      <c r="L207" s="21">
        <v>52000</v>
      </c>
    </row>
    <row r="208" spans="1:12" x14ac:dyDescent="0.25">
      <c r="A208" s="11"/>
      <c r="B208" s="152">
        <v>561</v>
      </c>
      <c r="C208" s="152">
        <v>473</v>
      </c>
      <c r="D208" s="152">
        <v>3237</v>
      </c>
      <c r="E208" s="153" t="s">
        <v>46</v>
      </c>
      <c r="F208" s="117">
        <v>197540</v>
      </c>
      <c r="H208" s="126"/>
      <c r="I208" s="126"/>
      <c r="J208" s="126">
        <v>294700</v>
      </c>
      <c r="K208" s="126">
        <v>294700</v>
      </c>
      <c r="L208" s="126">
        <v>294700</v>
      </c>
    </row>
    <row r="209" spans="1:12" x14ac:dyDescent="0.25">
      <c r="A209" s="11"/>
      <c r="B209" s="107">
        <v>12</v>
      </c>
      <c r="C209" s="108" t="s">
        <v>20</v>
      </c>
      <c r="D209" s="109">
        <v>3239</v>
      </c>
      <c r="E209" s="110" t="s">
        <v>47</v>
      </c>
      <c r="F209" s="21">
        <v>55500</v>
      </c>
      <c r="H209" s="22"/>
      <c r="I209" s="22"/>
      <c r="J209" s="21">
        <v>28341</v>
      </c>
      <c r="K209" s="21">
        <v>28341</v>
      </c>
      <c r="L209" s="21">
        <v>28340</v>
      </c>
    </row>
    <row r="210" spans="1:12" x14ac:dyDescent="0.25">
      <c r="A210" s="11"/>
      <c r="B210" s="111">
        <v>561</v>
      </c>
      <c r="C210" s="112" t="s">
        <v>20</v>
      </c>
      <c r="D210" s="113">
        <v>3239</v>
      </c>
      <c r="E210" s="114" t="s">
        <v>47</v>
      </c>
      <c r="F210" s="115">
        <v>314500</v>
      </c>
      <c r="H210" s="126"/>
      <c r="I210" s="126"/>
      <c r="J210" s="115">
        <v>160599</v>
      </c>
      <c r="K210" s="115">
        <v>160599</v>
      </c>
      <c r="L210" s="115">
        <v>160599</v>
      </c>
    </row>
    <row r="211" spans="1:12" x14ac:dyDescent="0.25">
      <c r="A211" s="11"/>
      <c r="B211" s="118"/>
      <c r="C211" s="119"/>
      <c r="D211" s="120">
        <v>323</v>
      </c>
      <c r="E211" s="26" t="s">
        <v>48</v>
      </c>
      <c r="F211" s="28">
        <v>1193250</v>
      </c>
      <c r="G211" s="145"/>
      <c r="H211" s="28">
        <f t="shared" ref="H211:I211" si="116">SUM(H199:H210)</f>
        <v>0</v>
      </c>
      <c r="I211" s="28">
        <f t="shared" si="116"/>
        <v>0</v>
      </c>
      <c r="J211" s="28">
        <f>SUM(J210+J209+J208+J207+J206+J205+J202+J201+J200+J199+J203+J204)</f>
        <v>842920</v>
      </c>
      <c r="K211" s="28">
        <f t="shared" ref="K211:L211" si="117">SUM(K210+K209+K208+K207+K206+K205+K202+K201+K200+K199+K203+K204)</f>
        <v>860060</v>
      </c>
      <c r="L211" s="28">
        <f t="shared" si="117"/>
        <v>860059</v>
      </c>
    </row>
    <row r="212" spans="1:12" x14ac:dyDescent="0.25">
      <c r="A212" s="11"/>
      <c r="B212" s="16">
        <v>12</v>
      </c>
      <c r="C212" s="16" t="s">
        <v>20</v>
      </c>
      <c r="D212" s="16">
        <v>3241</v>
      </c>
      <c r="E212" s="19" t="s">
        <v>49</v>
      </c>
      <c r="F212" s="65">
        <v>24300</v>
      </c>
      <c r="H212" s="22"/>
      <c r="I212" s="22"/>
      <c r="J212" s="21">
        <v>150</v>
      </c>
      <c r="K212" s="21">
        <v>150</v>
      </c>
      <c r="L212" s="21">
        <v>150</v>
      </c>
    </row>
    <row r="213" spans="1:12" x14ac:dyDescent="0.25">
      <c r="A213" s="11"/>
      <c r="B213" s="154">
        <v>561</v>
      </c>
      <c r="C213" s="154">
        <v>473</v>
      </c>
      <c r="D213" s="154">
        <v>3241</v>
      </c>
      <c r="E213" s="155" t="s">
        <v>49</v>
      </c>
      <c r="F213" s="117">
        <v>137700</v>
      </c>
      <c r="H213" s="126"/>
      <c r="I213" s="126"/>
      <c r="J213" s="126">
        <v>850</v>
      </c>
      <c r="K213" s="126">
        <v>850</v>
      </c>
      <c r="L213" s="126">
        <v>850</v>
      </c>
    </row>
    <row r="214" spans="1:12" x14ac:dyDescent="0.25">
      <c r="A214" s="11"/>
      <c r="B214" s="118"/>
      <c r="C214" s="119"/>
      <c r="D214" s="120">
        <v>324</v>
      </c>
      <c r="E214" s="26" t="s">
        <v>49</v>
      </c>
      <c r="F214" s="28">
        <v>162000</v>
      </c>
      <c r="G214" s="145"/>
      <c r="H214" s="28">
        <f t="shared" ref="H214:I214" si="118">SUM(H212:H213)</f>
        <v>0</v>
      </c>
      <c r="I214" s="28">
        <f t="shared" si="118"/>
        <v>0</v>
      </c>
      <c r="J214" s="28">
        <f t="shared" ref="J214:L214" si="119">SUM(J213+J212)</f>
        <v>1000</v>
      </c>
      <c r="K214" s="28">
        <f t="shared" si="119"/>
        <v>1000</v>
      </c>
      <c r="L214" s="28">
        <f t="shared" si="119"/>
        <v>1000</v>
      </c>
    </row>
    <row r="215" spans="1:12" x14ac:dyDescent="0.25">
      <c r="A215" s="11"/>
      <c r="B215" s="107">
        <v>12</v>
      </c>
      <c r="C215" s="108" t="s">
        <v>20</v>
      </c>
      <c r="D215" s="109">
        <v>3293</v>
      </c>
      <c r="E215" s="110" t="s">
        <v>51</v>
      </c>
      <c r="F215" s="65">
        <v>3600</v>
      </c>
      <c r="H215" s="22"/>
      <c r="I215" s="22"/>
      <c r="J215" s="21">
        <v>3600</v>
      </c>
      <c r="K215" s="21">
        <v>3600</v>
      </c>
      <c r="L215" s="21">
        <v>3600</v>
      </c>
    </row>
    <row r="216" spans="1:12" x14ac:dyDescent="0.25">
      <c r="A216" s="11"/>
      <c r="B216" s="111">
        <v>561</v>
      </c>
      <c r="C216" s="112" t="s">
        <v>20</v>
      </c>
      <c r="D216" s="113">
        <v>3293</v>
      </c>
      <c r="E216" s="114" t="s">
        <v>51</v>
      </c>
      <c r="F216" s="156">
        <v>20400</v>
      </c>
      <c r="H216" s="126"/>
      <c r="I216" s="126"/>
      <c r="J216" s="115">
        <v>20400</v>
      </c>
      <c r="K216" s="115">
        <v>20400</v>
      </c>
      <c r="L216" s="115">
        <v>20400</v>
      </c>
    </row>
    <row r="217" spans="1:12" x14ac:dyDescent="0.25">
      <c r="A217" s="11"/>
      <c r="B217" s="107">
        <v>12</v>
      </c>
      <c r="C217" s="108" t="s">
        <v>20</v>
      </c>
      <c r="D217" s="109">
        <v>3294</v>
      </c>
      <c r="E217" s="110" t="s">
        <v>52</v>
      </c>
      <c r="F217" s="21">
        <v>0</v>
      </c>
      <c r="H217" s="22"/>
      <c r="I217" s="22"/>
      <c r="J217" s="21">
        <v>0</v>
      </c>
      <c r="K217" s="21">
        <v>0</v>
      </c>
      <c r="L217" s="21">
        <v>0</v>
      </c>
    </row>
    <row r="218" spans="1:12" x14ac:dyDescent="0.25">
      <c r="A218" s="11"/>
      <c r="B218" s="111">
        <v>561</v>
      </c>
      <c r="C218" s="112" t="s">
        <v>20</v>
      </c>
      <c r="D218" s="113">
        <v>3294</v>
      </c>
      <c r="E218" s="114" t="s">
        <v>52</v>
      </c>
      <c r="F218" s="157">
        <v>0</v>
      </c>
      <c r="H218" s="126"/>
      <c r="I218" s="126"/>
      <c r="J218" s="115">
        <v>0</v>
      </c>
      <c r="K218" s="115">
        <v>0</v>
      </c>
      <c r="L218" s="115">
        <v>0</v>
      </c>
    </row>
    <row r="219" spans="1:12" x14ac:dyDescent="0.25">
      <c r="A219" s="11"/>
      <c r="B219" s="118"/>
      <c r="C219" s="119"/>
      <c r="D219" s="120">
        <v>329</v>
      </c>
      <c r="E219" s="26" t="s">
        <v>55</v>
      </c>
      <c r="F219" s="158">
        <v>24000</v>
      </c>
      <c r="G219" s="145"/>
      <c r="H219" s="28">
        <f t="shared" ref="H219:I219" si="120">SUM(H215:H218)</f>
        <v>0</v>
      </c>
      <c r="I219" s="28">
        <f t="shared" si="120"/>
        <v>0</v>
      </c>
      <c r="J219" s="28">
        <f t="shared" ref="J219:L219" si="121">SUM(J218+J217+J216+J215)</f>
        <v>24000</v>
      </c>
      <c r="K219" s="28">
        <f t="shared" si="121"/>
        <v>24000</v>
      </c>
      <c r="L219" s="28">
        <f t="shared" si="121"/>
        <v>24000</v>
      </c>
    </row>
    <row r="220" spans="1:12" x14ac:dyDescent="0.25">
      <c r="A220" s="11"/>
      <c r="B220" s="159">
        <v>12</v>
      </c>
      <c r="C220" s="159">
        <v>473</v>
      </c>
      <c r="D220" s="159">
        <v>3631</v>
      </c>
      <c r="E220" s="159" t="s">
        <v>97</v>
      </c>
      <c r="F220" s="160">
        <v>283500</v>
      </c>
      <c r="H220" s="22"/>
      <c r="I220" s="22"/>
      <c r="J220" s="161">
        <v>150000</v>
      </c>
      <c r="K220" s="161">
        <v>500000</v>
      </c>
      <c r="L220" s="161">
        <v>150000</v>
      </c>
    </row>
    <row r="221" spans="1:12" x14ac:dyDescent="0.25">
      <c r="A221" s="11"/>
      <c r="B221" s="152">
        <v>561</v>
      </c>
      <c r="C221" s="152">
        <v>473</v>
      </c>
      <c r="D221" s="152">
        <v>3681</v>
      </c>
      <c r="E221" s="153" t="s">
        <v>133</v>
      </c>
      <c r="F221" s="162">
        <v>1606500</v>
      </c>
      <c r="H221" s="126"/>
      <c r="I221" s="126"/>
      <c r="J221" s="126">
        <v>1185000</v>
      </c>
      <c r="K221" s="126">
        <v>5568000</v>
      </c>
      <c r="L221" s="126">
        <v>5568000</v>
      </c>
    </row>
    <row r="222" spans="1:12" x14ac:dyDescent="0.25">
      <c r="A222" s="11"/>
      <c r="B222" s="118"/>
      <c r="C222" s="119"/>
      <c r="D222" s="120">
        <v>368</v>
      </c>
      <c r="E222" s="121" t="s">
        <v>134</v>
      </c>
      <c r="F222" s="158">
        <v>1890000</v>
      </c>
      <c r="G222" s="145"/>
      <c r="H222" s="28">
        <f t="shared" ref="H222:I222" si="122">SUM(H220:H221)</f>
        <v>0</v>
      </c>
      <c r="I222" s="28">
        <f t="shared" si="122"/>
        <v>0</v>
      </c>
      <c r="J222" s="28">
        <f t="shared" ref="J222:L222" si="123">SUM(J221+J220)</f>
        <v>1335000</v>
      </c>
      <c r="K222" s="28">
        <f t="shared" si="123"/>
        <v>6068000</v>
      </c>
      <c r="L222" s="28">
        <f t="shared" si="123"/>
        <v>5718000</v>
      </c>
    </row>
    <row r="223" spans="1:12" x14ac:dyDescent="0.25">
      <c r="A223" s="11"/>
      <c r="B223" s="107">
        <v>12</v>
      </c>
      <c r="C223" s="107" t="s">
        <v>20</v>
      </c>
      <c r="D223" s="107">
        <v>3661</v>
      </c>
      <c r="E223" s="163" t="s">
        <v>96</v>
      </c>
      <c r="F223" s="164">
        <v>1134000</v>
      </c>
      <c r="H223" s="22"/>
      <c r="I223" s="22"/>
      <c r="J223" s="21">
        <v>150000</v>
      </c>
      <c r="K223" s="21">
        <v>500000</v>
      </c>
      <c r="L223" s="21">
        <v>150000</v>
      </c>
    </row>
    <row r="224" spans="1:12" x14ac:dyDescent="0.25">
      <c r="A224" s="11"/>
      <c r="B224" s="152">
        <v>561</v>
      </c>
      <c r="C224" s="152">
        <v>473</v>
      </c>
      <c r="D224" s="152">
        <v>3681</v>
      </c>
      <c r="E224" s="165" t="s">
        <v>96</v>
      </c>
      <c r="F224" s="162">
        <v>6426000</v>
      </c>
      <c r="H224" s="126"/>
      <c r="I224" s="126"/>
      <c r="J224" s="126">
        <v>7000000</v>
      </c>
      <c r="K224" s="126">
        <v>2150500</v>
      </c>
      <c r="L224" s="126">
        <v>2150500</v>
      </c>
    </row>
    <row r="225" spans="1:12" ht="25.5" x14ac:dyDescent="0.25">
      <c r="A225" s="11"/>
      <c r="B225" s="118"/>
      <c r="C225" s="119"/>
      <c r="D225" s="120">
        <v>384</v>
      </c>
      <c r="E225" s="121" t="s">
        <v>135</v>
      </c>
      <c r="F225" s="158">
        <v>7560000</v>
      </c>
      <c r="G225" s="145"/>
      <c r="H225" s="28">
        <f t="shared" ref="H225:I225" si="124">SUM(H223:H224)</f>
        <v>0</v>
      </c>
      <c r="I225" s="28">
        <f t="shared" si="124"/>
        <v>0</v>
      </c>
      <c r="J225" s="28">
        <f t="shared" ref="J225:L225" si="125">SUM(J224+J223)</f>
        <v>7150000</v>
      </c>
      <c r="K225" s="28">
        <f t="shared" si="125"/>
        <v>2650500</v>
      </c>
      <c r="L225" s="28">
        <f t="shared" si="125"/>
        <v>2300500</v>
      </c>
    </row>
    <row r="226" spans="1:12" x14ac:dyDescent="0.25">
      <c r="A226" s="11"/>
      <c r="B226" s="107">
        <v>12</v>
      </c>
      <c r="C226" s="107" t="s">
        <v>20</v>
      </c>
      <c r="D226" s="18">
        <v>4123</v>
      </c>
      <c r="E226" s="19" t="s">
        <v>76</v>
      </c>
      <c r="F226" s="166">
        <v>9936</v>
      </c>
      <c r="H226" s="22"/>
      <c r="I226" s="22"/>
      <c r="J226" s="21">
        <v>9936</v>
      </c>
      <c r="K226" s="21">
        <v>9936</v>
      </c>
      <c r="L226" s="21">
        <v>9936</v>
      </c>
    </row>
    <row r="227" spans="1:12" x14ac:dyDescent="0.25">
      <c r="A227" s="11"/>
      <c r="B227" s="152">
        <v>561</v>
      </c>
      <c r="C227" s="152">
        <v>473</v>
      </c>
      <c r="D227" s="167">
        <v>4123</v>
      </c>
      <c r="E227" s="155" t="s">
        <v>76</v>
      </c>
      <c r="F227" s="126">
        <v>56304</v>
      </c>
      <c r="H227" s="126"/>
      <c r="I227" s="126"/>
      <c r="J227" s="126">
        <v>56304</v>
      </c>
      <c r="K227" s="126">
        <v>56304</v>
      </c>
      <c r="L227" s="126">
        <v>56304</v>
      </c>
    </row>
    <row r="228" spans="1:12" x14ac:dyDescent="0.25">
      <c r="A228" s="11"/>
      <c r="B228" s="23"/>
      <c r="C228" s="24"/>
      <c r="D228" s="25">
        <v>412</v>
      </c>
      <c r="E228" s="26" t="s">
        <v>77</v>
      </c>
      <c r="F228" s="28">
        <v>66240</v>
      </c>
      <c r="G228" s="145"/>
      <c r="H228" s="28">
        <f t="shared" ref="H228:I228" si="126">SUM(H226:H227)</f>
        <v>0</v>
      </c>
      <c r="I228" s="28">
        <f t="shared" si="126"/>
        <v>0</v>
      </c>
      <c r="J228" s="28">
        <f t="shared" ref="J228:L228" si="127">SUM(J227+J226)</f>
        <v>66240</v>
      </c>
      <c r="K228" s="28">
        <f t="shared" si="127"/>
        <v>66240</v>
      </c>
      <c r="L228" s="28">
        <f t="shared" si="127"/>
        <v>66240</v>
      </c>
    </row>
    <row r="229" spans="1:12" x14ac:dyDescent="0.25">
      <c r="A229" s="11"/>
      <c r="B229" s="107">
        <v>12</v>
      </c>
      <c r="C229" s="107" t="s">
        <v>20</v>
      </c>
      <c r="D229" s="107">
        <v>4221</v>
      </c>
      <c r="E229" s="110" t="s">
        <v>62</v>
      </c>
      <c r="F229" s="65">
        <v>2250</v>
      </c>
      <c r="H229" s="22"/>
      <c r="I229" s="22"/>
      <c r="J229" s="21">
        <v>14000</v>
      </c>
      <c r="K229" s="21">
        <v>3791</v>
      </c>
      <c r="L229" s="21">
        <v>3791</v>
      </c>
    </row>
    <row r="230" spans="1:12" x14ac:dyDescent="0.25">
      <c r="A230" s="11"/>
      <c r="B230" s="152">
        <v>561</v>
      </c>
      <c r="C230" s="152">
        <v>473</v>
      </c>
      <c r="D230" s="152">
        <v>4221</v>
      </c>
      <c r="E230" s="153" t="s">
        <v>62</v>
      </c>
      <c r="F230" s="117">
        <v>12750</v>
      </c>
      <c r="H230" s="126"/>
      <c r="I230" s="126"/>
      <c r="J230" s="126">
        <v>60000</v>
      </c>
      <c r="K230" s="126">
        <v>21484</v>
      </c>
      <c r="L230" s="126">
        <v>21484</v>
      </c>
    </row>
    <row r="231" spans="1:12" x14ac:dyDescent="0.25">
      <c r="A231" s="11"/>
      <c r="B231" s="107">
        <v>12</v>
      </c>
      <c r="C231" s="107" t="s">
        <v>20</v>
      </c>
      <c r="D231" s="107">
        <v>4222</v>
      </c>
      <c r="E231" s="110" t="s">
        <v>63</v>
      </c>
      <c r="F231" s="65">
        <v>6300</v>
      </c>
      <c r="H231" s="22"/>
      <c r="I231" s="22"/>
      <c r="J231" s="21">
        <v>1000</v>
      </c>
      <c r="K231" s="21">
        <v>0</v>
      </c>
      <c r="L231" s="21">
        <v>0</v>
      </c>
    </row>
    <row r="232" spans="1:12" x14ac:dyDescent="0.25">
      <c r="A232" s="11"/>
      <c r="B232" s="152">
        <v>561</v>
      </c>
      <c r="C232" s="152">
        <v>473</v>
      </c>
      <c r="D232" s="152">
        <v>4222</v>
      </c>
      <c r="E232" s="153" t="s">
        <v>63</v>
      </c>
      <c r="F232" s="117">
        <v>35700</v>
      </c>
      <c r="H232" s="126"/>
      <c r="I232" s="126"/>
      <c r="J232" s="126">
        <v>5000</v>
      </c>
      <c r="K232" s="126">
        <v>0</v>
      </c>
      <c r="L232" s="126">
        <v>0</v>
      </c>
    </row>
    <row r="233" spans="1:12" x14ac:dyDescent="0.25">
      <c r="A233" s="11"/>
      <c r="B233" s="107">
        <v>12</v>
      </c>
      <c r="C233" s="108" t="s">
        <v>20</v>
      </c>
      <c r="D233" s="109">
        <v>4262</v>
      </c>
      <c r="E233" s="110" t="s">
        <v>78</v>
      </c>
      <c r="F233" s="21">
        <v>3750</v>
      </c>
      <c r="H233" s="22"/>
      <c r="I233" s="22"/>
      <c r="J233" s="21">
        <v>3750</v>
      </c>
      <c r="K233" s="21">
        <v>3750</v>
      </c>
      <c r="L233" s="21">
        <v>3750</v>
      </c>
    </row>
    <row r="234" spans="1:12" x14ac:dyDescent="0.25">
      <c r="A234" s="11"/>
      <c r="B234" s="111">
        <v>561</v>
      </c>
      <c r="C234" s="112" t="s">
        <v>20</v>
      </c>
      <c r="D234" s="113">
        <v>4262</v>
      </c>
      <c r="E234" s="114" t="s">
        <v>78</v>
      </c>
      <c r="F234" s="115">
        <v>21250</v>
      </c>
      <c r="H234" s="126"/>
      <c r="I234" s="126"/>
      <c r="J234" s="115">
        <v>21250</v>
      </c>
      <c r="K234" s="115">
        <v>21250</v>
      </c>
      <c r="L234" s="115">
        <v>21250</v>
      </c>
    </row>
    <row r="235" spans="1:12" x14ac:dyDescent="0.25">
      <c r="A235" s="11"/>
      <c r="B235" s="23"/>
      <c r="C235" s="24"/>
      <c r="D235" s="25">
        <v>422</v>
      </c>
      <c r="E235" s="26" t="s">
        <v>66</v>
      </c>
      <c r="F235" s="28">
        <v>82000</v>
      </c>
      <c r="G235" s="145"/>
      <c r="H235" s="28">
        <f t="shared" ref="H235:I235" si="128">SUM(H229:H234)</f>
        <v>0</v>
      </c>
      <c r="I235" s="28">
        <f t="shared" si="128"/>
        <v>0</v>
      </c>
      <c r="J235" s="28">
        <f t="shared" ref="J235:L235" si="129">SUM(J234+J233+J232+J231+J230+J229)</f>
        <v>105000</v>
      </c>
      <c r="K235" s="28">
        <f t="shared" si="129"/>
        <v>50275</v>
      </c>
      <c r="L235" s="28">
        <f t="shared" si="129"/>
        <v>50275</v>
      </c>
    </row>
    <row r="236" spans="1:12" x14ac:dyDescent="0.25">
      <c r="A236" s="11" t="s">
        <v>19</v>
      </c>
      <c r="B236" s="54" t="s">
        <v>136</v>
      </c>
      <c r="C236" s="54"/>
      <c r="D236" s="54"/>
      <c r="E236" s="64" t="s">
        <v>137</v>
      </c>
      <c r="H236" s="168">
        <f t="shared" ref="H236:I236" si="130">H243+H251+H258+H261+H270+H273+H276+H283</f>
        <v>0</v>
      </c>
      <c r="I236" s="168">
        <f t="shared" si="130"/>
        <v>0</v>
      </c>
      <c r="J236" s="168">
        <f t="shared" ref="J236:L236" si="131">SUM(J243+J246+J251+J258+J261+J270+J273+J276+J283)</f>
        <v>1018781</v>
      </c>
      <c r="K236" s="168">
        <f t="shared" si="131"/>
        <v>1399041</v>
      </c>
      <c r="L236" s="168">
        <f t="shared" si="131"/>
        <v>1399041</v>
      </c>
    </row>
    <row r="237" spans="1:12" x14ac:dyDescent="0.25">
      <c r="A237" s="11"/>
      <c r="B237" s="169">
        <v>12</v>
      </c>
      <c r="C237" s="170" t="s">
        <v>20</v>
      </c>
      <c r="D237" s="171">
        <v>3111</v>
      </c>
      <c r="E237" s="172" t="s">
        <v>21</v>
      </c>
      <c r="H237" s="173"/>
      <c r="I237" s="173"/>
      <c r="J237" s="173">
        <v>70895</v>
      </c>
      <c r="K237" s="173">
        <v>70895</v>
      </c>
      <c r="L237" s="173">
        <v>70895</v>
      </c>
    </row>
    <row r="238" spans="1:12" x14ac:dyDescent="0.25">
      <c r="A238" s="11"/>
      <c r="B238" s="174">
        <v>563</v>
      </c>
      <c r="C238" s="175" t="s">
        <v>20</v>
      </c>
      <c r="D238" s="176">
        <v>3111</v>
      </c>
      <c r="E238" s="177" t="s">
        <v>21</v>
      </c>
      <c r="H238" s="178"/>
      <c r="I238" s="178"/>
      <c r="J238" s="178">
        <v>401740</v>
      </c>
      <c r="K238" s="178">
        <v>401740</v>
      </c>
      <c r="L238" s="178">
        <v>401740</v>
      </c>
    </row>
    <row r="239" spans="1:12" x14ac:dyDescent="0.25">
      <c r="A239" s="11"/>
      <c r="B239" s="169">
        <v>12</v>
      </c>
      <c r="C239" s="170" t="s">
        <v>20</v>
      </c>
      <c r="D239" s="171">
        <v>3113</v>
      </c>
      <c r="E239" s="172" t="s">
        <v>22</v>
      </c>
      <c r="H239" s="173"/>
      <c r="I239" s="173"/>
      <c r="J239" s="173">
        <v>1000</v>
      </c>
      <c r="K239" s="173">
        <v>1000</v>
      </c>
      <c r="L239" s="173">
        <v>1000</v>
      </c>
    </row>
    <row r="240" spans="1:12" x14ac:dyDescent="0.25">
      <c r="A240" s="11"/>
      <c r="B240" s="174">
        <v>563</v>
      </c>
      <c r="C240" s="175" t="s">
        <v>20</v>
      </c>
      <c r="D240" s="176">
        <v>3113</v>
      </c>
      <c r="E240" s="177" t="s">
        <v>22</v>
      </c>
      <c r="H240" s="178"/>
      <c r="I240" s="178"/>
      <c r="J240" s="178">
        <v>5680</v>
      </c>
      <c r="K240" s="178">
        <v>5680</v>
      </c>
      <c r="L240" s="178">
        <v>5680</v>
      </c>
    </row>
    <row r="241" spans="1:12" x14ac:dyDescent="0.25">
      <c r="A241" s="11"/>
      <c r="B241" s="169">
        <v>12</v>
      </c>
      <c r="C241" s="170" t="s">
        <v>20</v>
      </c>
      <c r="D241" s="171">
        <v>3114</v>
      </c>
      <c r="E241" s="172" t="s">
        <v>23</v>
      </c>
      <c r="H241" s="173"/>
      <c r="I241" s="173"/>
      <c r="J241" s="173">
        <v>0</v>
      </c>
      <c r="K241" s="173">
        <v>0</v>
      </c>
      <c r="L241" s="173">
        <v>0</v>
      </c>
    </row>
    <row r="242" spans="1:12" x14ac:dyDescent="0.25">
      <c r="A242" s="11"/>
      <c r="B242" s="174">
        <v>563</v>
      </c>
      <c r="C242" s="175" t="s">
        <v>20</v>
      </c>
      <c r="D242" s="176">
        <v>3114</v>
      </c>
      <c r="E242" s="177" t="s">
        <v>23</v>
      </c>
      <c r="H242" s="178"/>
      <c r="I242" s="178"/>
      <c r="J242" s="178">
        <v>0</v>
      </c>
      <c r="K242" s="178">
        <v>0</v>
      </c>
      <c r="L242" s="178">
        <v>0</v>
      </c>
    </row>
    <row r="243" spans="1:12" x14ac:dyDescent="0.25">
      <c r="A243" s="11"/>
      <c r="B243" s="118"/>
      <c r="C243" s="119"/>
      <c r="D243" s="120">
        <v>311</v>
      </c>
      <c r="E243" s="121" t="s">
        <v>24</v>
      </c>
      <c r="H243" s="40">
        <f t="shared" ref="H243:I243" si="132">SUM(H237:H242)</f>
        <v>0</v>
      </c>
      <c r="I243" s="40">
        <f t="shared" si="132"/>
        <v>0</v>
      </c>
      <c r="J243" s="40">
        <f t="shared" ref="J243:L243" si="133">SUM(J237+J238+J239+J240+J241+J242)</f>
        <v>479315</v>
      </c>
      <c r="K243" s="40">
        <f t="shared" si="133"/>
        <v>479315</v>
      </c>
      <c r="L243" s="40">
        <f t="shared" si="133"/>
        <v>479315</v>
      </c>
    </row>
    <row r="244" spans="1:12" x14ac:dyDescent="0.25">
      <c r="A244" s="11"/>
      <c r="B244" s="169">
        <v>12</v>
      </c>
      <c r="C244" s="170" t="s">
        <v>20</v>
      </c>
      <c r="D244" s="171">
        <v>3121</v>
      </c>
      <c r="E244" s="172" t="s">
        <v>25</v>
      </c>
      <c r="H244" s="173"/>
      <c r="I244" s="173"/>
      <c r="J244" s="173">
        <v>1020</v>
      </c>
      <c r="K244" s="173">
        <v>1020</v>
      </c>
      <c r="L244" s="173">
        <v>1020</v>
      </c>
    </row>
    <row r="245" spans="1:12" x14ac:dyDescent="0.25">
      <c r="A245" s="11"/>
      <c r="B245" s="174">
        <v>563</v>
      </c>
      <c r="C245" s="175" t="s">
        <v>20</v>
      </c>
      <c r="D245" s="176">
        <v>3121</v>
      </c>
      <c r="E245" s="177" t="s">
        <v>25</v>
      </c>
      <c r="H245" s="178"/>
      <c r="I245" s="178"/>
      <c r="J245" s="178">
        <v>5772</v>
      </c>
      <c r="K245" s="178">
        <v>5772</v>
      </c>
      <c r="L245" s="178">
        <v>5772</v>
      </c>
    </row>
    <row r="246" spans="1:12" x14ac:dyDescent="0.25">
      <c r="A246" s="11"/>
      <c r="B246" s="118"/>
      <c r="C246" s="119"/>
      <c r="D246" s="120">
        <v>312</v>
      </c>
      <c r="E246" s="26" t="s">
        <v>25</v>
      </c>
      <c r="H246" s="40">
        <f t="shared" ref="H246:I246" si="134">SUM(H244:H245)</f>
        <v>0</v>
      </c>
      <c r="I246" s="40">
        <f t="shared" si="134"/>
        <v>0</v>
      </c>
      <c r="J246" s="40">
        <f t="shared" ref="J246:L246" si="135">SUM(J244+J245)</f>
        <v>6792</v>
      </c>
      <c r="K246" s="40">
        <f t="shared" si="135"/>
        <v>6792</v>
      </c>
      <c r="L246" s="40">
        <f t="shared" si="135"/>
        <v>6792</v>
      </c>
    </row>
    <row r="247" spans="1:12" x14ac:dyDescent="0.25">
      <c r="A247" s="11"/>
      <c r="B247" s="169">
        <v>12</v>
      </c>
      <c r="C247" s="170" t="s">
        <v>20</v>
      </c>
      <c r="D247" s="171">
        <v>3132</v>
      </c>
      <c r="E247" s="172" t="s">
        <v>26</v>
      </c>
      <c r="H247" s="173"/>
      <c r="I247" s="173"/>
      <c r="J247" s="173">
        <v>10989</v>
      </c>
      <c r="K247" s="173">
        <v>10989</v>
      </c>
      <c r="L247" s="173">
        <v>10989</v>
      </c>
    </row>
    <row r="248" spans="1:12" x14ac:dyDescent="0.25">
      <c r="A248" s="11"/>
      <c r="B248" s="174">
        <v>563</v>
      </c>
      <c r="C248" s="175" t="s">
        <v>20</v>
      </c>
      <c r="D248" s="176">
        <v>3132</v>
      </c>
      <c r="E248" s="177" t="s">
        <v>26</v>
      </c>
      <c r="H248" s="178"/>
      <c r="I248" s="178"/>
      <c r="J248" s="178">
        <v>62270</v>
      </c>
      <c r="K248" s="178">
        <v>62270</v>
      </c>
      <c r="L248" s="178">
        <v>62270</v>
      </c>
    </row>
    <row r="249" spans="1:12" x14ac:dyDescent="0.25">
      <c r="A249" s="11"/>
      <c r="B249" s="169">
        <v>12</v>
      </c>
      <c r="C249" s="170" t="s">
        <v>20</v>
      </c>
      <c r="D249" s="171">
        <v>3133</v>
      </c>
      <c r="E249" s="172" t="s">
        <v>27</v>
      </c>
      <c r="H249" s="173"/>
      <c r="I249" s="173"/>
      <c r="J249" s="173">
        <v>1205</v>
      </c>
      <c r="K249" s="173">
        <v>1205</v>
      </c>
      <c r="L249" s="173">
        <v>1205</v>
      </c>
    </row>
    <row r="250" spans="1:12" x14ac:dyDescent="0.25">
      <c r="A250" s="11"/>
      <c r="B250" s="174">
        <v>563</v>
      </c>
      <c r="C250" s="175" t="s">
        <v>20</v>
      </c>
      <c r="D250" s="176">
        <v>3133</v>
      </c>
      <c r="E250" s="177" t="s">
        <v>27</v>
      </c>
      <c r="H250" s="178"/>
      <c r="I250" s="178"/>
      <c r="J250" s="178">
        <v>6830</v>
      </c>
      <c r="K250" s="178">
        <v>6830</v>
      </c>
      <c r="L250" s="178">
        <v>6830</v>
      </c>
    </row>
    <row r="251" spans="1:12" x14ac:dyDescent="0.25">
      <c r="A251" s="11"/>
      <c r="B251" s="118"/>
      <c r="C251" s="119"/>
      <c r="D251" s="120">
        <v>313</v>
      </c>
      <c r="E251" s="121" t="s">
        <v>28</v>
      </c>
      <c r="H251" s="40">
        <f t="shared" ref="H251:I251" si="136">SUM(H247:H250)</f>
        <v>0</v>
      </c>
      <c r="I251" s="40">
        <f t="shared" si="136"/>
        <v>0</v>
      </c>
      <c r="J251" s="40">
        <f t="shared" ref="J251:L251" si="137">SUM(J250+J249+J248+J247)</f>
        <v>81294</v>
      </c>
      <c r="K251" s="40">
        <f t="shared" si="137"/>
        <v>81294</v>
      </c>
      <c r="L251" s="40">
        <f t="shared" si="137"/>
        <v>81294</v>
      </c>
    </row>
    <row r="252" spans="1:12" x14ac:dyDescent="0.25">
      <c r="A252" s="11"/>
      <c r="B252" s="169">
        <v>12</v>
      </c>
      <c r="C252" s="170" t="s">
        <v>20</v>
      </c>
      <c r="D252" s="171">
        <v>3211</v>
      </c>
      <c r="E252" s="172" t="s">
        <v>29</v>
      </c>
      <c r="H252" s="173"/>
      <c r="I252" s="173"/>
      <c r="J252" s="173">
        <v>150</v>
      </c>
      <c r="K252" s="173">
        <v>150</v>
      </c>
      <c r="L252" s="173">
        <v>150</v>
      </c>
    </row>
    <row r="253" spans="1:12" x14ac:dyDescent="0.25">
      <c r="A253" s="11"/>
      <c r="B253" s="174">
        <v>563</v>
      </c>
      <c r="C253" s="175" t="s">
        <v>20</v>
      </c>
      <c r="D253" s="176">
        <v>3211</v>
      </c>
      <c r="E253" s="177" t="s">
        <v>29</v>
      </c>
      <c r="H253" s="178"/>
      <c r="I253" s="178"/>
      <c r="J253" s="178">
        <v>850</v>
      </c>
      <c r="K253" s="178">
        <v>850</v>
      </c>
      <c r="L253" s="178">
        <v>850</v>
      </c>
    </row>
    <row r="254" spans="1:12" x14ac:dyDescent="0.25">
      <c r="A254" s="11"/>
      <c r="B254" s="169">
        <v>12</v>
      </c>
      <c r="C254" s="170" t="s">
        <v>20</v>
      </c>
      <c r="D254" s="171">
        <v>3212</v>
      </c>
      <c r="E254" s="172" t="s">
        <v>30</v>
      </c>
      <c r="H254" s="173"/>
      <c r="I254" s="173"/>
      <c r="J254" s="173">
        <v>1530</v>
      </c>
      <c r="K254" s="173">
        <v>1530</v>
      </c>
      <c r="L254" s="173">
        <v>1530</v>
      </c>
    </row>
    <row r="255" spans="1:12" x14ac:dyDescent="0.25">
      <c r="A255" s="11"/>
      <c r="B255" s="174">
        <v>563</v>
      </c>
      <c r="C255" s="175" t="s">
        <v>20</v>
      </c>
      <c r="D255" s="176">
        <v>3212</v>
      </c>
      <c r="E255" s="177" t="s">
        <v>30</v>
      </c>
      <c r="H255" s="178"/>
      <c r="I255" s="178"/>
      <c r="J255" s="178">
        <v>8790</v>
      </c>
      <c r="K255" s="178">
        <v>8790</v>
      </c>
      <c r="L255" s="178">
        <v>8790</v>
      </c>
    </row>
    <row r="256" spans="1:12" x14ac:dyDescent="0.25">
      <c r="A256" s="11"/>
      <c r="B256" s="169">
        <v>12</v>
      </c>
      <c r="C256" s="170" t="s">
        <v>20</v>
      </c>
      <c r="D256" s="171">
        <v>3213</v>
      </c>
      <c r="E256" s="172" t="s">
        <v>31</v>
      </c>
      <c r="H256" s="173"/>
      <c r="I256" s="173"/>
      <c r="J256" s="173">
        <v>150</v>
      </c>
      <c r="K256" s="173">
        <v>150</v>
      </c>
      <c r="L256" s="173">
        <v>150</v>
      </c>
    </row>
    <row r="257" spans="1:12" x14ac:dyDescent="0.25">
      <c r="A257" s="11"/>
      <c r="B257" s="174">
        <v>563</v>
      </c>
      <c r="C257" s="175" t="s">
        <v>20</v>
      </c>
      <c r="D257" s="176">
        <v>3213</v>
      </c>
      <c r="E257" s="177" t="s">
        <v>31</v>
      </c>
      <c r="H257" s="178"/>
      <c r="I257" s="178"/>
      <c r="J257" s="178">
        <v>850</v>
      </c>
      <c r="K257" s="178">
        <v>850</v>
      </c>
      <c r="L257" s="178">
        <v>850</v>
      </c>
    </row>
    <row r="258" spans="1:12" x14ac:dyDescent="0.25">
      <c r="A258" s="11"/>
      <c r="B258" s="118"/>
      <c r="C258" s="119"/>
      <c r="D258" s="120">
        <v>321</v>
      </c>
      <c r="E258" s="121" t="s">
        <v>33</v>
      </c>
      <c r="H258" s="40">
        <f t="shared" ref="H258:I258" si="138">SUM(H252:H257)</f>
        <v>0</v>
      </c>
      <c r="I258" s="40">
        <f t="shared" si="138"/>
        <v>0</v>
      </c>
      <c r="J258" s="40">
        <f t="shared" ref="J258:L258" si="139">SUM(J257+J256+J255+J254+J253+J252)</f>
        <v>12320</v>
      </c>
      <c r="K258" s="40">
        <f t="shared" si="139"/>
        <v>12320</v>
      </c>
      <c r="L258" s="40">
        <f t="shared" si="139"/>
        <v>12320</v>
      </c>
    </row>
    <row r="259" spans="1:12" x14ac:dyDescent="0.25">
      <c r="A259" s="11"/>
      <c r="B259" s="169">
        <v>12</v>
      </c>
      <c r="C259" s="170" t="s">
        <v>20</v>
      </c>
      <c r="D259" s="171">
        <v>3221</v>
      </c>
      <c r="E259" s="172" t="s">
        <v>34</v>
      </c>
      <c r="H259" s="173"/>
      <c r="I259" s="173"/>
      <c r="J259" s="173">
        <v>4180</v>
      </c>
      <c r="K259" s="173">
        <v>4180</v>
      </c>
      <c r="L259" s="173">
        <v>4180</v>
      </c>
    </row>
    <row r="260" spans="1:12" x14ac:dyDescent="0.25">
      <c r="A260" s="11"/>
      <c r="B260" s="174">
        <v>562</v>
      </c>
      <c r="C260" s="175" t="s">
        <v>20</v>
      </c>
      <c r="D260" s="176">
        <v>3221</v>
      </c>
      <c r="E260" s="177" t="s">
        <v>34</v>
      </c>
      <c r="H260" s="178"/>
      <c r="I260" s="178"/>
      <c r="J260" s="178">
        <v>23680</v>
      </c>
      <c r="K260" s="178">
        <v>23680</v>
      </c>
      <c r="L260" s="178">
        <v>23680</v>
      </c>
    </row>
    <row r="261" spans="1:12" x14ac:dyDescent="0.25">
      <c r="A261" s="11"/>
      <c r="B261" s="118"/>
      <c r="C261" s="119"/>
      <c r="D261" s="120">
        <v>322</v>
      </c>
      <c r="E261" s="121" t="s">
        <v>39</v>
      </c>
      <c r="H261" s="40">
        <f t="shared" ref="H261:I261" si="140">SUM(H259:H260)</f>
        <v>0</v>
      </c>
      <c r="I261" s="40">
        <f t="shared" si="140"/>
        <v>0</v>
      </c>
      <c r="J261" s="40">
        <f t="shared" ref="J261:L261" si="141">SUM(J260+J259)</f>
        <v>27860</v>
      </c>
      <c r="K261" s="40">
        <f t="shared" si="141"/>
        <v>27860</v>
      </c>
      <c r="L261" s="40">
        <f t="shared" si="141"/>
        <v>27860</v>
      </c>
    </row>
    <row r="262" spans="1:12" x14ac:dyDescent="0.25">
      <c r="A262" s="11"/>
      <c r="B262" s="169">
        <v>12</v>
      </c>
      <c r="C262" s="170" t="s">
        <v>20</v>
      </c>
      <c r="D262" s="171">
        <v>3233</v>
      </c>
      <c r="E262" s="172" t="s">
        <v>42</v>
      </c>
      <c r="H262" s="173"/>
      <c r="I262" s="173"/>
      <c r="J262" s="173">
        <v>150</v>
      </c>
      <c r="K262" s="173">
        <v>150</v>
      </c>
      <c r="L262" s="173">
        <v>150</v>
      </c>
    </row>
    <row r="263" spans="1:12" x14ac:dyDescent="0.25">
      <c r="A263" s="11"/>
      <c r="B263" s="174">
        <v>563</v>
      </c>
      <c r="C263" s="175" t="s">
        <v>20</v>
      </c>
      <c r="D263" s="176">
        <v>3233</v>
      </c>
      <c r="E263" s="177" t="s">
        <v>42</v>
      </c>
      <c r="H263" s="178"/>
      <c r="I263" s="178"/>
      <c r="J263" s="178">
        <v>850</v>
      </c>
      <c r="K263" s="178">
        <v>850</v>
      </c>
      <c r="L263" s="178">
        <v>850</v>
      </c>
    </row>
    <row r="264" spans="1:12" x14ac:dyDescent="0.25">
      <c r="A264" s="11"/>
      <c r="B264" s="169">
        <v>12</v>
      </c>
      <c r="C264" s="170" t="s">
        <v>20</v>
      </c>
      <c r="D264" s="171">
        <v>3237</v>
      </c>
      <c r="E264" s="172" t="s">
        <v>46</v>
      </c>
      <c r="H264" s="173"/>
      <c r="I264" s="173"/>
      <c r="J264" s="173">
        <v>52000</v>
      </c>
      <c r="K264" s="173">
        <v>52000</v>
      </c>
      <c r="L264" s="173">
        <v>52000</v>
      </c>
    </row>
    <row r="265" spans="1:12" x14ac:dyDescent="0.25">
      <c r="A265" s="11"/>
      <c r="B265" s="174">
        <v>563</v>
      </c>
      <c r="C265" s="175">
        <v>473</v>
      </c>
      <c r="D265" s="176">
        <v>3237</v>
      </c>
      <c r="E265" s="177" t="s">
        <v>46</v>
      </c>
      <c r="H265" s="178"/>
      <c r="I265" s="178"/>
      <c r="J265" s="178">
        <v>290000</v>
      </c>
      <c r="K265" s="178">
        <v>290000</v>
      </c>
      <c r="L265" s="178">
        <v>290000</v>
      </c>
    </row>
    <row r="266" spans="1:12" x14ac:dyDescent="0.25">
      <c r="A266" s="11"/>
      <c r="B266" s="169">
        <v>12</v>
      </c>
      <c r="C266" s="170" t="s">
        <v>20</v>
      </c>
      <c r="D266" s="171">
        <v>3238</v>
      </c>
      <c r="E266" s="172" t="s">
        <v>75</v>
      </c>
      <c r="H266" s="173"/>
      <c r="I266" s="173"/>
      <c r="J266" s="173">
        <v>150</v>
      </c>
      <c r="K266" s="173">
        <v>150</v>
      </c>
      <c r="L266" s="173">
        <v>150</v>
      </c>
    </row>
    <row r="267" spans="1:12" x14ac:dyDescent="0.25">
      <c r="A267" s="11"/>
      <c r="B267" s="174">
        <v>563</v>
      </c>
      <c r="C267" s="175">
        <v>473</v>
      </c>
      <c r="D267" s="176">
        <v>3238</v>
      </c>
      <c r="E267" s="177" t="s">
        <v>75</v>
      </c>
      <c r="H267" s="178"/>
      <c r="I267" s="178"/>
      <c r="J267" s="178">
        <v>850</v>
      </c>
      <c r="K267" s="178">
        <v>850</v>
      </c>
      <c r="L267" s="178">
        <v>850</v>
      </c>
    </row>
    <row r="268" spans="1:12" x14ac:dyDescent="0.25">
      <c r="A268" s="11"/>
      <c r="B268" s="169">
        <v>12</v>
      </c>
      <c r="C268" s="170" t="s">
        <v>20</v>
      </c>
      <c r="D268" s="171">
        <v>3239</v>
      </c>
      <c r="E268" s="172" t="s">
        <v>47</v>
      </c>
      <c r="H268" s="173"/>
      <c r="I268" s="173"/>
      <c r="J268" s="173">
        <v>150</v>
      </c>
      <c r="K268" s="173">
        <v>150</v>
      </c>
      <c r="L268" s="173">
        <v>150</v>
      </c>
    </row>
    <row r="269" spans="1:12" x14ac:dyDescent="0.25">
      <c r="A269" s="11"/>
      <c r="B269" s="174">
        <v>563</v>
      </c>
      <c r="C269" s="175" t="s">
        <v>20</v>
      </c>
      <c r="D269" s="176">
        <v>3239</v>
      </c>
      <c r="E269" s="177" t="s">
        <v>47</v>
      </c>
      <c r="H269" s="178"/>
      <c r="I269" s="178"/>
      <c r="J269" s="178">
        <v>850</v>
      </c>
      <c r="K269" s="178">
        <v>850</v>
      </c>
      <c r="L269" s="178">
        <v>850</v>
      </c>
    </row>
    <row r="270" spans="1:12" x14ac:dyDescent="0.25">
      <c r="A270" s="11"/>
      <c r="B270" s="118"/>
      <c r="C270" s="119"/>
      <c r="D270" s="120">
        <v>323</v>
      </c>
      <c r="E270" s="26" t="s">
        <v>48</v>
      </c>
      <c r="H270" s="40">
        <f t="shared" ref="H270:I270" si="142">SUM(H262:H269)</f>
        <v>0</v>
      </c>
      <c r="I270" s="40">
        <f t="shared" si="142"/>
        <v>0</v>
      </c>
      <c r="J270" s="40">
        <f t="shared" ref="J270:L270" si="143">SUM(J262+J263+J264+J265+J266+J267+J268+J269)</f>
        <v>345000</v>
      </c>
      <c r="K270" s="40">
        <f t="shared" si="143"/>
        <v>345000</v>
      </c>
      <c r="L270" s="40">
        <f t="shared" si="143"/>
        <v>345000</v>
      </c>
    </row>
    <row r="271" spans="1:12" x14ac:dyDescent="0.25">
      <c r="A271" s="11"/>
      <c r="B271" s="169">
        <v>12</v>
      </c>
      <c r="C271" s="170" t="s">
        <v>20</v>
      </c>
      <c r="D271" s="171">
        <v>3293</v>
      </c>
      <c r="E271" s="172" t="s">
        <v>51</v>
      </c>
      <c r="H271" s="173"/>
      <c r="I271" s="173"/>
      <c r="J271" s="173">
        <v>15</v>
      </c>
      <c r="K271" s="173">
        <v>15</v>
      </c>
      <c r="L271" s="173">
        <v>15</v>
      </c>
    </row>
    <row r="272" spans="1:12" x14ac:dyDescent="0.25">
      <c r="A272" s="11"/>
      <c r="B272" s="174">
        <v>563</v>
      </c>
      <c r="C272" s="175" t="s">
        <v>20</v>
      </c>
      <c r="D272" s="176">
        <v>3293</v>
      </c>
      <c r="E272" s="177" t="s">
        <v>51</v>
      </c>
      <c r="H272" s="178"/>
      <c r="I272" s="178"/>
      <c r="J272" s="178">
        <v>85</v>
      </c>
      <c r="K272" s="178">
        <v>85</v>
      </c>
      <c r="L272" s="178">
        <v>85</v>
      </c>
    </row>
    <row r="273" spans="1:12" x14ac:dyDescent="0.25">
      <c r="A273" s="11"/>
      <c r="B273" s="118"/>
      <c r="C273" s="119"/>
      <c r="D273" s="120">
        <v>329</v>
      </c>
      <c r="E273" s="26" t="s">
        <v>55</v>
      </c>
      <c r="H273" s="40">
        <f t="shared" ref="H273:I273" si="144">SUM(H271:H272)</f>
        <v>0</v>
      </c>
      <c r="I273" s="40">
        <f t="shared" si="144"/>
        <v>0</v>
      </c>
      <c r="J273" s="40">
        <f t="shared" ref="J273:L273" si="145">SUM(J272+J271)</f>
        <v>100</v>
      </c>
      <c r="K273" s="40">
        <f t="shared" si="145"/>
        <v>100</v>
      </c>
      <c r="L273" s="40">
        <f t="shared" si="145"/>
        <v>100</v>
      </c>
    </row>
    <row r="274" spans="1:12" x14ac:dyDescent="0.25">
      <c r="A274" s="11"/>
      <c r="B274" s="169">
        <v>12</v>
      </c>
      <c r="C274" s="170" t="s">
        <v>20</v>
      </c>
      <c r="D274" s="171">
        <v>4123</v>
      </c>
      <c r="E274" s="172" t="s">
        <v>76</v>
      </c>
      <c r="H274" s="173"/>
      <c r="I274" s="173"/>
      <c r="J274" s="173">
        <v>15</v>
      </c>
      <c r="K274" s="173">
        <v>15</v>
      </c>
      <c r="L274" s="173">
        <v>15</v>
      </c>
    </row>
    <row r="275" spans="1:12" x14ac:dyDescent="0.25">
      <c r="A275" s="11"/>
      <c r="B275" s="174">
        <v>563</v>
      </c>
      <c r="C275" s="175">
        <v>473</v>
      </c>
      <c r="D275" s="176">
        <v>4123</v>
      </c>
      <c r="E275" s="177" t="s">
        <v>76</v>
      </c>
      <c r="H275" s="178"/>
      <c r="I275" s="178"/>
      <c r="J275" s="178">
        <v>85</v>
      </c>
      <c r="K275" s="178">
        <v>85</v>
      </c>
      <c r="L275" s="178">
        <v>85</v>
      </c>
    </row>
    <row r="276" spans="1:12" x14ac:dyDescent="0.25">
      <c r="A276" s="11"/>
      <c r="B276" s="23"/>
      <c r="C276" s="24"/>
      <c r="D276" s="25">
        <v>412</v>
      </c>
      <c r="E276" s="26" t="s">
        <v>77</v>
      </c>
      <c r="H276" s="40">
        <f t="shared" ref="H276:I276" si="146">SUM(H274:H275)</f>
        <v>0</v>
      </c>
      <c r="I276" s="40">
        <f t="shared" si="146"/>
        <v>0</v>
      </c>
      <c r="J276" s="40">
        <f t="shared" ref="J276:L276" si="147">SUM(J275+J274)</f>
        <v>100</v>
      </c>
      <c r="K276" s="40">
        <f t="shared" si="147"/>
        <v>100</v>
      </c>
      <c r="L276" s="40">
        <f t="shared" si="147"/>
        <v>100</v>
      </c>
    </row>
    <row r="277" spans="1:12" x14ac:dyDescent="0.25">
      <c r="A277" s="11"/>
      <c r="B277" s="169">
        <v>12</v>
      </c>
      <c r="C277" s="170" t="s">
        <v>20</v>
      </c>
      <c r="D277" s="171">
        <v>4221</v>
      </c>
      <c r="E277" s="172" t="s">
        <v>62</v>
      </c>
      <c r="H277" s="173"/>
      <c r="I277" s="173"/>
      <c r="J277" s="173">
        <v>6000</v>
      </c>
      <c r="K277" s="173">
        <v>6000</v>
      </c>
      <c r="L277" s="173">
        <v>6000</v>
      </c>
    </row>
    <row r="278" spans="1:12" x14ac:dyDescent="0.25">
      <c r="A278" s="11"/>
      <c r="B278" s="174">
        <v>563</v>
      </c>
      <c r="C278" s="175">
        <v>473</v>
      </c>
      <c r="D278" s="176">
        <v>4221</v>
      </c>
      <c r="E278" s="177" t="s">
        <v>62</v>
      </c>
      <c r="H278" s="178"/>
      <c r="I278" s="178"/>
      <c r="J278" s="178">
        <v>34000</v>
      </c>
      <c r="K278" s="178">
        <v>414260</v>
      </c>
      <c r="L278" s="178">
        <v>414260</v>
      </c>
    </row>
    <row r="279" spans="1:12" x14ac:dyDescent="0.25">
      <c r="A279" s="11"/>
      <c r="B279" s="169">
        <v>12</v>
      </c>
      <c r="C279" s="170" t="s">
        <v>20</v>
      </c>
      <c r="D279" s="171">
        <v>4222</v>
      </c>
      <c r="E279" s="172" t="s">
        <v>63</v>
      </c>
      <c r="H279" s="173"/>
      <c r="I279" s="173"/>
      <c r="J279" s="173">
        <v>150</v>
      </c>
      <c r="K279" s="173">
        <v>150</v>
      </c>
      <c r="L279" s="173">
        <v>150</v>
      </c>
    </row>
    <row r="280" spans="1:12" x14ac:dyDescent="0.25">
      <c r="A280" s="11"/>
      <c r="B280" s="174">
        <v>563</v>
      </c>
      <c r="C280" s="175">
        <v>473</v>
      </c>
      <c r="D280" s="176">
        <v>4222</v>
      </c>
      <c r="E280" s="177" t="s">
        <v>63</v>
      </c>
      <c r="H280" s="178"/>
      <c r="I280" s="178"/>
      <c r="J280" s="178">
        <v>850</v>
      </c>
      <c r="K280" s="178">
        <v>850</v>
      </c>
      <c r="L280" s="178">
        <v>850</v>
      </c>
    </row>
    <row r="281" spans="1:12" x14ac:dyDescent="0.25">
      <c r="A281" s="11"/>
      <c r="B281" s="169">
        <v>12</v>
      </c>
      <c r="C281" s="170" t="s">
        <v>20</v>
      </c>
      <c r="D281" s="171">
        <v>4262</v>
      </c>
      <c r="E281" s="172" t="s">
        <v>78</v>
      </c>
      <c r="H281" s="173"/>
      <c r="I281" s="173"/>
      <c r="J281" s="173">
        <v>3750</v>
      </c>
      <c r="K281" s="173">
        <v>3750</v>
      </c>
      <c r="L281" s="173">
        <v>3750</v>
      </c>
    </row>
    <row r="282" spans="1:12" x14ac:dyDescent="0.25">
      <c r="A282" s="11"/>
      <c r="B282" s="174">
        <v>563</v>
      </c>
      <c r="C282" s="175" t="s">
        <v>20</v>
      </c>
      <c r="D282" s="176">
        <v>4262</v>
      </c>
      <c r="E282" s="177" t="s">
        <v>78</v>
      </c>
      <c r="H282" s="178"/>
      <c r="I282" s="178"/>
      <c r="J282" s="178">
        <v>21250</v>
      </c>
      <c r="K282" s="178">
        <v>21250</v>
      </c>
      <c r="L282" s="178">
        <v>21250</v>
      </c>
    </row>
    <row r="283" spans="1:12" x14ac:dyDescent="0.25">
      <c r="A283" s="11"/>
      <c r="B283" s="23"/>
      <c r="C283" s="24"/>
      <c r="D283" s="25">
        <v>422</v>
      </c>
      <c r="E283" s="26" t="s">
        <v>66</v>
      </c>
      <c r="H283" s="40">
        <f t="shared" ref="H283:I283" si="148">SUM(H277:H282)</f>
        <v>0</v>
      </c>
      <c r="I283" s="40">
        <f t="shared" si="148"/>
        <v>0</v>
      </c>
      <c r="J283" s="40">
        <f t="shared" ref="J283:L283" si="149">SUM(J277+J278+J279+J280+J281+J282)</f>
        <v>66000</v>
      </c>
      <c r="K283" s="40">
        <f t="shared" si="149"/>
        <v>446260</v>
      </c>
      <c r="L283" s="40">
        <f t="shared" si="149"/>
        <v>446260</v>
      </c>
    </row>
    <row r="284" spans="1:12" ht="25.5" x14ac:dyDescent="0.25">
      <c r="A284" s="81" t="s">
        <v>19</v>
      </c>
      <c r="B284" s="54" t="s">
        <v>138</v>
      </c>
      <c r="C284" s="179"/>
      <c r="D284" s="179"/>
      <c r="E284" s="180" t="s">
        <v>139</v>
      </c>
      <c r="J284" s="181">
        <f t="shared" ref="J284:L284" si="150">SUM(J287+J290+J295+J298+J305+J308+J311)</f>
        <v>478369.5</v>
      </c>
      <c r="K284" s="181">
        <f t="shared" si="150"/>
        <v>478369.5</v>
      </c>
      <c r="L284" s="181">
        <f t="shared" si="150"/>
        <v>478369.5</v>
      </c>
    </row>
    <row r="285" spans="1:12" x14ac:dyDescent="0.25">
      <c r="A285" s="81"/>
      <c r="B285" s="107">
        <v>12</v>
      </c>
      <c r="C285" s="108" t="s">
        <v>20</v>
      </c>
      <c r="D285" s="109">
        <v>3111</v>
      </c>
      <c r="E285" s="110" t="s">
        <v>21</v>
      </c>
      <c r="J285" s="21">
        <v>40000</v>
      </c>
      <c r="K285" s="21">
        <v>40000</v>
      </c>
      <c r="L285" s="21">
        <v>40000</v>
      </c>
    </row>
    <row r="286" spans="1:12" x14ac:dyDescent="0.25">
      <c r="A286" s="81"/>
      <c r="B286" s="111">
        <v>559</v>
      </c>
      <c r="C286" s="112" t="s">
        <v>20</v>
      </c>
      <c r="D286" s="113">
        <v>3111</v>
      </c>
      <c r="E286" s="114" t="s">
        <v>21</v>
      </c>
      <c r="J286" s="115">
        <v>223000</v>
      </c>
      <c r="K286" s="115">
        <v>223000</v>
      </c>
      <c r="L286" s="115">
        <v>223000</v>
      </c>
    </row>
    <row r="287" spans="1:12" x14ac:dyDescent="0.25">
      <c r="A287" s="81"/>
      <c r="B287" s="182"/>
      <c r="C287" s="183"/>
      <c r="D287" s="184">
        <v>311</v>
      </c>
      <c r="E287" s="185" t="s">
        <v>24</v>
      </c>
      <c r="J287" s="40">
        <f t="shared" ref="J287:L287" si="151">SUM(J286+J285)</f>
        <v>263000</v>
      </c>
      <c r="K287" s="40">
        <f t="shared" si="151"/>
        <v>263000</v>
      </c>
      <c r="L287" s="40">
        <f t="shared" si="151"/>
        <v>263000</v>
      </c>
    </row>
    <row r="288" spans="1:12" x14ac:dyDescent="0.25">
      <c r="A288" s="81"/>
      <c r="B288" s="107">
        <v>12</v>
      </c>
      <c r="C288" s="108" t="s">
        <v>20</v>
      </c>
      <c r="D288" s="109">
        <v>3121</v>
      </c>
      <c r="E288" s="110" t="s">
        <v>25</v>
      </c>
      <c r="J288" s="21">
        <v>445</v>
      </c>
      <c r="K288" s="21">
        <v>445</v>
      </c>
      <c r="L288" s="21">
        <v>445</v>
      </c>
    </row>
    <row r="289" spans="1:12" x14ac:dyDescent="0.25">
      <c r="A289" s="81"/>
      <c r="B289" s="111">
        <v>559</v>
      </c>
      <c r="C289" s="112" t="s">
        <v>20</v>
      </c>
      <c r="D289" s="113">
        <v>3121</v>
      </c>
      <c r="E289" s="114" t="s">
        <v>25</v>
      </c>
      <c r="J289" s="115">
        <v>2524.5</v>
      </c>
      <c r="K289" s="115">
        <v>2524.5</v>
      </c>
      <c r="L289" s="115">
        <v>2524.5</v>
      </c>
    </row>
    <row r="290" spans="1:12" x14ac:dyDescent="0.25">
      <c r="A290" s="81"/>
      <c r="B290" s="182"/>
      <c r="C290" s="183"/>
      <c r="D290" s="184">
        <v>312</v>
      </c>
      <c r="E290" s="57" t="s">
        <v>25</v>
      </c>
      <c r="J290" s="40">
        <f t="shared" ref="J290:L290" si="152">SUM(J289+J288)</f>
        <v>2969.5</v>
      </c>
      <c r="K290" s="40">
        <f t="shared" si="152"/>
        <v>2969.5</v>
      </c>
      <c r="L290" s="40">
        <f t="shared" si="152"/>
        <v>2969.5</v>
      </c>
    </row>
    <row r="291" spans="1:12" x14ac:dyDescent="0.25">
      <c r="A291" s="81"/>
      <c r="B291" s="107">
        <v>12</v>
      </c>
      <c r="C291" s="108" t="s">
        <v>20</v>
      </c>
      <c r="D291" s="109">
        <v>3132</v>
      </c>
      <c r="E291" s="110" t="s">
        <v>26</v>
      </c>
      <c r="J291" s="21">
        <v>5000</v>
      </c>
      <c r="K291" s="21">
        <v>5000</v>
      </c>
      <c r="L291" s="21">
        <v>5000</v>
      </c>
    </row>
    <row r="292" spans="1:12" x14ac:dyDescent="0.25">
      <c r="A292" s="81"/>
      <c r="B292" s="111">
        <v>559</v>
      </c>
      <c r="C292" s="112" t="s">
        <v>20</v>
      </c>
      <c r="D292" s="113">
        <v>3132</v>
      </c>
      <c r="E292" s="114" t="s">
        <v>26</v>
      </c>
      <c r="J292" s="115">
        <v>30000</v>
      </c>
      <c r="K292" s="115">
        <v>30000</v>
      </c>
      <c r="L292" s="115">
        <v>30000</v>
      </c>
    </row>
    <row r="293" spans="1:12" x14ac:dyDescent="0.25">
      <c r="A293" s="81"/>
      <c r="B293" s="107">
        <v>12</v>
      </c>
      <c r="C293" s="108" t="s">
        <v>20</v>
      </c>
      <c r="D293" s="109">
        <v>3133</v>
      </c>
      <c r="E293" s="110" t="s">
        <v>27</v>
      </c>
      <c r="J293" s="21">
        <v>1360</v>
      </c>
      <c r="K293" s="21">
        <v>1360</v>
      </c>
      <c r="L293" s="21">
        <v>1360</v>
      </c>
    </row>
    <row r="294" spans="1:12" x14ac:dyDescent="0.25">
      <c r="A294" s="81"/>
      <c r="B294" s="111">
        <v>559</v>
      </c>
      <c r="C294" s="112" t="s">
        <v>20</v>
      </c>
      <c r="D294" s="113">
        <v>3133</v>
      </c>
      <c r="E294" s="114" t="s">
        <v>27</v>
      </c>
      <c r="J294" s="115">
        <v>6040</v>
      </c>
      <c r="K294" s="115">
        <v>6040</v>
      </c>
      <c r="L294" s="115">
        <v>6040</v>
      </c>
    </row>
    <row r="295" spans="1:12" x14ac:dyDescent="0.25">
      <c r="A295" s="81"/>
      <c r="B295" s="182"/>
      <c r="C295" s="183"/>
      <c r="D295" s="184">
        <v>313</v>
      </c>
      <c r="E295" s="185" t="s">
        <v>28</v>
      </c>
      <c r="J295" s="40">
        <f t="shared" ref="J295:L295" si="153">SUM(J294+J293+J292+J291)</f>
        <v>42400</v>
      </c>
      <c r="K295" s="40">
        <f t="shared" si="153"/>
        <v>42400</v>
      </c>
      <c r="L295" s="40">
        <f t="shared" si="153"/>
        <v>42400</v>
      </c>
    </row>
    <row r="296" spans="1:12" x14ac:dyDescent="0.25">
      <c r="A296" s="81"/>
      <c r="B296" s="107">
        <v>12</v>
      </c>
      <c r="C296" s="108" t="s">
        <v>20</v>
      </c>
      <c r="D296" s="109">
        <v>3211</v>
      </c>
      <c r="E296" s="110" t="s">
        <v>29</v>
      </c>
      <c r="J296" s="21">
        <v>10500</v>
      </c>
      <c r="K296" s="21">
        <v>10500</v>
      </c>
      <c r="L296" s="21">
        <v>10500</v>
      </c>
    </row>
    <row r="297" spans="1:12" x14ac:dyDescent="0.25">
      <c r="A297" s="125"/>
      <c r="B297" s="111">
        <v>559</v>
      </c>
      <c r="C297" s="112" t="s">
        <v>20</v>
      </c>
      <c r="D297" s="113">
        <v>3211</v>
      </c>
      <c r="E297" s="114" t="s">
        <v>29</v>
      </c>
      <c r="J297" s="126">
        <v>59500</v>
      </c>
      <c r="K297" s="126">
        <v>59500</v>
      </c>
      <c r="L297" s="126">
        <v>59500</v>
      </c>
    </row>
    <row r="298" spans="1:12" x14ac:dyDescent="0.25">
      <c r="A298" s="81"/>
      <c r="B298" s="182"/>
      <c r="C298" s="183"/>
      <c r="D298" s="184">
        <v>321</v>
      </c>
      <c r="E298" s="185" t="s">
        <v>33</v>
      </c>
      <c r="J298" s="40">
        <f t="shared" ref="J298:L298" si="154">SUM(J297+J296)</f>
        <v>70000</v>
      </c>
      <c r="K298" s="40">
        <f t="shared" si="154"/>
        <v>70000</v>
      </c>
      <c r="L298" s="40">
        <f t="shared" si="154"/>
        <v>70000</v>
      </c>
    </row>
    <row r="299" spans="1:12" x14ac:dyDescent="0.25">
      <c r="A299" s="81"/>
      <c r="B299" s="107">
        <v>12</v>
      </c>
      <c r="C299" s="108" t="s">
        <v>20</v>
      </c>
      <c r="D299" s="109">
        <v>3235</v>
      </c>
      <c r="E299" s="110" t="s">
        <v>44</v>
      </c>
      <c r="J299" s="21">
        <v>1500</v>
      </c>
      <c r="K299" s="21">
        <v>1500</v>
      </c>
      <c r="L299" s="21">
        <v>1500</v>
      </c>
    </row>
    <row r="300" spans="1:12" x14ac:dyDescent="0.25">
      <c r="A300" s="81"/>
      <c r="B300" s="111">
        <v>559</v>
      </c>
      <c r="C300" s="112" t="s">
        <v>20</v>
      </c>
      <c r="D300" s="113">
        <v>3235</v>
      </c>
      <c r="E300" s="114" t="s">
        <v>44</v>
      </c>
      <c r="J300" s="115">
        <v>8500</v>
      </c>
      <c r="K300" s="115">
        <v>8500</v>
      </c>
      <c r="L300" s="115">
        <v>8500</v>
      </c>
    </row>
    <row r="301" spans="1:12" x14ac:dyDescent="0.25">
      <c r="A301" s="81"/>
      <c r="B301" s="107">
        <v>12</v>
      </c>
      <c r="C301" s="107" t="s">
        <v>20</v>
      </c>
      <c r="D301" s="107">
        <v>3237</v>
      </c>
      <c r="E301" s="110" t="s">
        <v>46</v>
      </c>
      <c r="J301" s="21">
        <v>3000</v>
      </c>
      <c r="K301" s="21">
        <v>3000</v>
      </c>
      <c r="L301" s="21">
        <v>3000</v>
      </c>
    </row>
    <row r="302" spans="1:12" x14ac:dyDescent="0.25">
      <c r="A302" s="81"/>
      <c r="B302" s="111">
        <v>559</v>
      </c>
      <c r="C302" s="152">
        <v>473</v>
      </c>
      <c r="D302" s="152">
        <v>3237</v>
      </c>
      <c r="E302" s="153" t="s">
        <v>46</v>
      </c>
      <c r="J302" s="126">
        <v>17000</v>
      </c>
      <c r="K302" s="126">
        <v>17000</v>
      </c>
      <c r="L302" s="126">
        <v>17000</v>
      </c>
    </row>
    <row r="303" spans="1:12" x14ac:dyDescent="0.25">
      <c r="A303" s="81"/>
      <c r="B303" s="107">
        <v>12</v>
      </c>
      <c r="C303" s="108" t="s">
        <v>20</v>
      </c>
      <c r="D303" s="109">
        <v>3239</v>
      </c>
      <c r="E303" s="110" t="s">
        <v>47</v>
      </c>
      <c r="J303" s="21">
        <v>4500</v>
      </c>
      <c r="K303" s="21">
        <v>4500</v>
      </c>
      <c r="L303" s="21">
        <v>4500</v>
      </c>
    </row>
    <row r="304" spans="1:12" x14ac:dyDescent="0.25">
      <c r="A304" s="81"/>
      <c r="B304" s="111">
        <v>559</v>
      </c>
      <c r="C304" s="112" t="s">
        <v>20</v>
      </c>
      <c r="D304" s="113">
        <v>3239</v>
      </c>
      <c r="E304" s="114" t="s">
        <v>47</v>
      </c>
      <c r="J304" s="115">
        <v>25500</v>
      </c>
      <c r="K304" s="115">
        <v>25500</v>
      </c>
      <c r="L304" s="115">
        <v>25500</v>
      </c>
    </row>
    <row r="305" spans="1:12" x14ac:dyDescent="0.25">
      <c r="A305" s="81"/>
      <c r="B305" s="182"/>
      <c r="C305" s="183"/>
      <c r="D305" s="184">
        <v>323</v>
      </c>
      <c r="E305" s="57" t="s">
        <v>48</v>
      </c>
      <c r="J305" s="40">
        <f t="shared" ref="J305:L305" si="155">SUM(J304+J303+J302+J301+J300+J299)</f>
        <v>60000</v>
      </c>
      <c r="K305" s="40">
        <f t="shared" si="155"/>
        <v>60000</v>
      </c>
      <c r="L305" s="40">
        <f t="shared" si="155"/>
        <v>60000</v>
      </c>
    </row>
    <row r="306" spans="1:12" x14ac:dyDescent="0.25">
      <c r="A306" s="81"/>
      <c r="B306" s="16">
        <v>12</v>
      </c>
      <c r="C306" s="16" t="s">
        <v>20</v>
      </c>
      <c r="D306" s="16">
        <v>3241</v>
      </c>
      <c r="E306" s="19" t="s">
        <v>49</v>
      </c>
      <c r="J306" s="21">
        <v>4500</v>
      </c>
      <c r="K306" s="21">
        <v>4500</v>
      </c>
      <c r="L306" s="21">
        <v>4500</v>
      </c>
    </row>
    <row r="307" spans="1:12" x14ac:dyDescent="0.25">
      <c r="A307" s="81"/>
      <c r="B307" s="111">
        <v>559</v>
      </c>
      <c r="C307" s="154">
        <v>473</v>
      </c>
      <c r="D307" s="154">
        <v>3241</v>
      </c>
      <c r="E307" s="155" t="s">
        <v>49</v>
      </c>
      <c r="J307" s="126">
        <v>25500</v>
      </c>
      <c r="K307" s="126">
        <v>25500</v>
      </c>
      <c r="L307" s="126">
        <v>25500</v>
      </c>
    </row>
    <row r="308" spans="1:12" x14ac:dyDescent="0.25">
      <c r="A308" s="81"/>
      <c r="B308" s="182"/>
      <c r="C308" s="183"/>
      <c r="D308" s="184">
        <v>324</v>
      </c>
      <c r="E308" s="57" t="s">
        <v>49</v>
      </c>
      <c r="J308" s="40">
        <f t="shared" ref="J308:L308" si="156">SUM(J307+J306)</f>
        <v>30000</v>
      </c>
      <c r="K308" s="40">
        <f t="shared" si="156"/>
        <v>30000</v>
      </c>
      <c r="L308" s="40">
        <f t="shared" si="156"/>
        <v>30000</v>
      </c>
    </row>
    <row r="309" spans="1:12" x14ac:dyDescent="0.25">
      <c r="A309" s="81"/>
      <c r="B309" s="107">
        <v>12</v>
      </c>
      <c r="C309" s="108" t="s">
        <v>20</v>
      </c>
      <c r="D309" s="109">
        <v>3293</v>
      </c>
      <c r="E309" s="110" t="s">
        <v>51</v>
      </c>
      <c r="J309" s="21">
        <v>1500</v>
      </c>
      <c r="K309" s="21">
        <v>1500</v>
      </c>
      <c r="L309" s="21">
        <v>1500</v>
      </c>
    </row>
    <row r="310" spans="1:12" x14ac:dyDescent="0.25">
      <c r="A310" s="81"/>
      <c r="B310" s="111">
        <v>559</v>
      </c>
      <c r="C310" s="112" t="s">
        <v>20</v>
      </c>
      <c r="D310" s="113">
        <v>3293</v>
      </c>
      <c r="E310" s="153" t="s">
        <v>51</v>
      </c>
      <c r="J310" s="115">
        <v>8500</v>
      </c>
      <c r="K310" s="115">
        <v>8500</v>
      </c>
      <c r="L310" s="115">
        <v>8500</v>
      </c>
    </row>
    <row r="311" spans="1:12" x14ac:dyDescent="0.25">
      <c r="A311" s="81"/>
      <c r="B311" s="182"/>
      <c r="C311" s="183"/>
      <c r="D311" s="184">
        <v>329</v>
      </c>
      <c r="E311" s="57" t="s">
        <v>55</v>
      </c>
      <c r="J311" s="40">
        <f t="shared" ref="J311:L311" si="157">SUM(J310+J309)</f>
        <v>10000</v>
      </c>
      <c r="K311" s="40">
        <f t="shared" si="157"/>
        <v>10000</v>
      </c>
      <c r="L311" s="40">
        <f t="shared" si="157"/>
        <v>10000</v>
      </c>
    </row>
    <row r="312" spans="1:12" x14ac:dyDescent="0.25">
      <c r="A312" s="81" t="s">
        <v>19</v>
      </c>
      <c r="B312" s="54" t="s">
        <v>145</v>
      </c>
      <c r="C312" s="179"/>
      <c r="D312" s="179"/>
      <c r="E312" s="180" t="s">
        <v>140</v>
      </c>
      <c r="J312" s="186">
        <f>SUM(J315+J318+J323+J326+J333+J336+J339+J342+J347)</f>
        <v>2338685</v>
      </c>
      <c r="K312" s="186">
        <f>SUM(K315+K318+K323+K326+K333+K336+K339+K342+K347)</f>
        <v>2758685</v>
      </c>
      <c r="L312" s="186">
        <f>SUM(L315+L318+L323+L326+L333+L336+L339+L342+L347)</f>
        <v>2758685</v>
      </c>
    </row>
    <row r="313" spans="1:12" x14ac:dyDescent="0.25">
      <c r="A313" s="81"/>
      <c r="B313" s="107">
        <v>12</v>
      </c>
      <c r="C313" s="108" t="s">
        <v>20</v>
      </c>
      <c r="D313" s="109">
        <v>3111</v>
      </c>
      <c r="E313" s="110" t="s">
        <v>21</v>
      </c>
      <c r="J313" s="21">
        <v>37500</v>
      </c>
      <c r="K313" s="21">
        <v>37500</v>
      </c>
      <c r="L313" s="21">
        <v>37500</v>
      </c>
    </row>
    <row r="314" spans="1:12" x14ac:dyDescent="0.25">
      <c r="A314" s="81"/>
      <c r="B314" s="111">
        <v>563</v>
      </c>
      <c r="C314" s="112" t="s">
        <v>20</v>
      </c>
      <c r="D314" s="113">
        <v>3111</v>
      </c>
      <c r="E314" s="114" t="s">
        <v>21</v>
      </c>
      <c r="J314" s="115">
        <v>212500</v>
      </c>
      <c r="K314" s="115">
        <v>212500</v>
      </c>
      <c r="L314" s="115">
        <v>212500</v>
      </c>
    </row>
    <row r="315" spans="1:12" x14ac:dyDescent="0.25">
      <c r="A315" s="81"/>
      <c r="B315" s="182"/>
      <c r="C315" s="183"/>
      <c r="D315" s="184">
        <v>311</v>
      </c>
      <c r="E315" s="185" t="s">
        <v>24</v>
      </c>
      <c r="J315" s="40">
        <f t="shared" ref="J315:L315" si="158">SUM(J314+J313)</f>
        <v>250000</v>
      </c>
      <c r="K315" s="40">
        <f t="shared" si="158"/>
        <v>250000</v>
      </c>
      <c r="L315" s="40">
        <f t="shared" si="158"/>
        <v>250000</v>
      </c>
    </row>
    <row r="316" spans="1:12" x14ac:dyDescent="0.25">
      <c r="A316" s="81"/>
      <c r="B316" s="107">
        <v>12</v>
      </c>
      <c r="C316" s="108" t="s">
        <v>20</v>
      </c>
      <c r="D316" s="109">
        <v>3121</v>
      </c>
      <c r="E316" s="110" t="s">
        <v>25</v>
      </c>
      <c r="J316" s="21">
        <v>150</v>
      </c>
      <c r="K316" s="21">
        <v>150</v>
      </c>
      <c r="L316" s="21">
        <v>150</v>
      </c>
    </row>
    <row r="317" spans="1:12" x14ac:dyDescent="0.25">
      <c r="A317" s="81"/>
      <c r="B317" s="111">
        <v>563</v>
      </c>
      <c r="C317" s="112" t="s">
        <v>20</v>
      </c>
      <c r="D317" s="113">
        <v>3121</v>
      </c>
      <c r="E317" s="114" t="s">
        <v>25</v>
      </c>
      <c r="J317" s="115">
        <v>850</v>
      </c>
      <c r="K317" s="115">
        <v>850</v>
      </c>
      <c r="L317" s="115">
        <v>850</v>
      </c>
    </row>
    <row r="318" spans="1:12" x14ac:dyDescent="0.25">
      <c r="A318" s="81"/>
      <c r="B318" s="182"/>
      <c r="C318" s="183"/>
      <c r="D318" s="184">
        <v>312</v>
      </c>
      <c r="E318" s="57" t="s">
        <v>25</v>
      </c>
      <c r="J318" s="40">
        <f t="shared" ref="J318:L318" si="159">SUM(J317+J316)</f>
        <v>1000</v>
      </c>
      <c r="K318" s="40">
        <f t="shared" si="159"/>
        <v>1000</v>
      </c>
      <c r="L318" s="40">
        <f t="shared" si="159"/>
        <v>1000</v>
      </c>
    </row>
    <row r="319" spans="1:12" x14ac:dyDescent="0.25">
      <c r="A319" s="81"/>
      <c r="B319" s="107">
        <v>12</v>
      </c>
      <c r="C319" s="108" t="s">
        <v>20</v>
      </c>
      <c r="D319" s="109">
        <v>3132</v>
      </c>
      <c r="E319" s="110" t="s">
        <v>26</v>
      </c>
      <c r="J319" s="21">
        <v>6000</v>
      </c>
      <c r="K319" s="21">
        <v>6000</v>
      </c>
      <c r="L319" s="21">
        <v>6000</v>
      </c>
    </row>
    <row r="320" spans="1:12" x14ac:dyDescent="0.25">
      <c r="A320" s="81"/>
      <c r="B320" s="111">
        <v>563</v>
      </c>
      <c r="C320" s="112" t="s">
        <v>20</v>
      </c>
      <c r="D320" s="113">
        <v>3132</v>
      </c>
      <c r="E320" s="114" t="s">
        <v>26</v>
      </c>
      <c r="J320" s="115">
        <v>32000</v>
      </c>
      <c r="K320" s="115">
        <v>32000</v>
      </c>
      <c r="L320" s="115">
        <v>32000</v>
      </c>
    </row>
    <row r="321" spans="1:12" x14ac:dyDescent="0.25">
      <c r="A321" s="81"/>
      <c r="B321" s="107">
        <v>12</v>
      </c>
      <c r="C321" s="108" t="s">
        <v>20</v>
      </c>
      <c r="D321" s="109">
        <v>3133</v>
      </c>
      <c r="E321" s="110" t="s">
        <v>27</v>
      </c>
      <c r="J321" s="21">
        <v>5000</v>
      </c>
      <c r="K321" s="21">
        <v>5000</v>
      </c>
      <c r="L321" s="21">
        <v>5000</v>
      </c>
    </row>
    <row r="322" spans="1:12" x14ac:dyDescent="0.25">
      <c r="A322" s="81"/>
      <c r="B322" s="111">
        <v>563</v>
      </c>
      <c r="C322" s="112" t="s">
        <v>20</v>
      </c>
      <c r="D322" s="113">
        <v>3133</v>
      </c>
      <c r="E322" s="114" t="s">
        <v>27</v>
      </c>
      <c r="J322" s="115">
        <v>30000</v>
      </c>
      <c r="K322" s="115">
        <v>30000</v>
      </c>
      <c r="L322" s="115">
        <v>30000</v>
      </c>
    </row>
    <row r="323" spans="1:12" x14ac:dyDescent="0.25">
      <c r="A323" s="81"/>
      <c r="B323" s="182"/>
      <c r="C323" s="183"/>
      <c r="D323" s="184">
        <v>313</v>
      </c>
      <c r="E323" s="185" t="s">
        <v>28</v>
      </c>
      <c r="J323" s="40">
        <f t="shared" ref="J323:L323" si="160">SUM(J322+J321+J320+J319)</f>
        <v>73000</v>
      </c>
      <c r="K323" s="40">
        <f t="shared" si="160"/>
        <v>73000</v>
      </c>
      <c r="L323" s="40">
        <f t="shared" si="160"/>
        <v>73000</v>
      </c>
    </row>
    <row r="324" spans="1:12" x14ac:dyDescent="0.25">
      <c r="A324" s="81"/>
      <c r="B324" s="107">
        <v>12</v>
      </c>
      <c r="C324" s="108" t="s">
        <v>20</v>
      </c>
      <c r="D324" s="109">
        <v>3211</v>
      </c>
      <c r="E324" s="110" t="s">
        <v>29</v>
      </c>
      <c r="J324" s="21">
        <v>60000</v>
      </c>
      <c r="K324" s="21">
        <v>60000</v>
      </c>
      <c r="L324" s="21">
        <v>60000</v>
      </c>
    </row>
    <row r="325" spans="1:12" x14ac:dyDescent="0.25">
      <c r="A325" s="125"/>
      <c r="B325" s="111">
        <v>563</v>
      </c>
      <c r="C325" s="112" t="s">
        <v>20</v>
      </c>
      <c r="D325" s="113">
        <v>3211</v>
      </c>
      <c r="E325" s="114" t="s">
        <v>29</v>
      </c>
      <c r="J325" s="126">
        <v>340000</v>
      </c>
      <c r="K325" s="126">
        <v>340000</v>
      </c>
      <c r="L325" s="126">
        <v>340000</v>
      </c>
    </row>
    <row r="326" spans="1:12" x14ac:dyDescent="0.25">
      <c r="A326" s="81"/>
      <c r="B326" s="182"/>
      <c r="C326" s="183"/>
      <c r="D326" s="184">
        <v>321</v>
      </c>
      <c r="E326" s="185" t="s">
        <v>33</v>
      </c>
      <c r="J326" s="40">
        <f t="shared" ref="J326:L326" si="161">SUM(J325+J324)</f>
        <v>400000</v>
      </c>
      <c r="K326" s="40">
        <f t="shared" si="161"/>
        <v>400000</v>
      </c>
      <c r="L326" s="40">
        <f t="shared" si="161"/>
        <v>400000</v>
      </c>
    </row>
    <row r="327" spans="1:12" x14ac:dyDescent="0.25">
      <c r="A327" s="81"/>
      <c r="B327" s="107">
        <v>12</v>
      </c>
      <c r="C327" s="108" t="s">
        <v>20</v>
      </c>
      <c r="D327" s="109">
        <v>3235</v>
      </c>
      <c r="E327" s="110" t="s">
        <v>44</v>
      </c>
      <c r="J327" s="21">
        <v>5000</v>
      </c>
      <c r="K327" s="21">
        <v>5000</v>
      </c>
      <c r="L327" s="21">
        <v>5000</v>
      </c>
    </row>
    <row r="328" spans="1:12" x14ac:dyDescent="0.25">
      <c r="A328" s="81"/>
      <c r="B328" s="111">
        <v>563</v>
      </c>
      <c r="C328" s="112" t="s">
        <v>20</v>
      </c>
      <c r="D328" s="113">
        <v>3235</v>
      </c>
      <c r="E328" s="114" t="s">
        <v>44</v>
      </c>
      <c r="J328" s="115">
        <v>40000</v>
      </c>
      <c r="K328" s="115">
        <v>340000</v>
      </c>
      <c r="L328" s="115">
        <v>340000</v>
      </c>
    </row>
    <row r="329" spans="1:12" x14ac:dyDescent="0.25">
      <c r="A329" s="81"/>
      <c r="B329" s="107">
        <v>12</v>
      </c>
      <c r="C329" s="107" t="s">
        <v>20</v>
      </c>
      <c r="D329" s="107">
        <v>3237</v>
      </c>
      <c r="E329" s="110" t="s">
        <v>46</v>
      </c>
      <c r="J329" s="21">
        <v>5000</v>
      </c>
      <c r="K329" s="21">
        <v>5000</v>
      </c>
      <c r="L329" s="21">
        <v>5000</v>
      </c>
    </row>
    <row r="330" spans="1:12" x14ac:dyDescent="0.25">
      <c r="A330" s="81"/>
      <c r="B330" s="111">
        <v>563</v>
      </c>
      <c r="C330" s="152">
        <v>473</v>
      </c>
      <c r="D330" s="152">
        <v>3237</v>
      </c>
      <c r="E330" s="153" t="s">
        <v>46</v>
      </c>
      <c r="J330" s="126">
        <v>135000</v>
      </c>
      <c r="K330" s="126">
        <v>255000</v>
      </c>
      <c r="L330" s="126">
        <v>255000</v>
      </c>
    </row>
    <row r="331" spans="1:12" x14ac:dyDescent="0.25">
      <c r="A331" s="81"/>
      <c r="B331" s="107">
        <v>12</v>
      </c>
      <c r="C331" s="108" t="s">
        <v>20</v>
      </c>
      <c r="D331" s="109">
        <v>3239</v>
      </c>
      <c r="E331" s="110" t="s">
        <v>47</v>
      </c>
      <c r="J331" s="21">
        <v>5000</v>
      </c>
      <c r="K331" s="21">
        <v>5000</v>
      </c>
      <c r="L331" s="21">
        <v>5000</v>
      </c>
    </row>
    <row r="332" spans="1:12" x14ac:dyDescent="0.25">
      <c r="A332" s="81"/>
      <c r="B332" s="111">
        <v>563</v>
      </c>
      <c r="C332" s="112" t="s">
        <v>20</v>
      </c>
      <c r="D332" s="113">
        <v>3239</v>
      </c>
      <c r="E332" s="114" t="s">
        <v>47</v>
      </c>
      <c r="J332" s="115">
        <v>85000</v>
      </c>
      <c r="K332" s="115">
        <v>85000</v>
      </c>
      <c r="L332" s="115">
        <v>85000</v>
      </c>
    </row>
    <row r="333" spans="1:12" x14ac:dyDescent="0.25">
      <c r="A333" s="81"/>
      <c r="B333" s="182"/>
      <c r="C333" s="183"/>
      <c r="D333" s="184">
        <v>323</v>
      </c>
      <c r="E333" s="57" t="s">
        <v>48</v>
      </c>
      <c r="J333" s="40">
        <f t="shared" ref="J333:L333" si="162">SUM(J327+J328+J329+J330+J331+J332)</f>
        <v>275000</v>
      </c>
      <c r="K333" s="40">
        <f t="shared" si="162"/>
        <v>695000</v>
      </c>
      <c r="L333" s="40">
        <f t="shared" si="162"/>
        <v>695000</v>
      </c>
    </row>
    <row r="334" spans="1:12" x14ac:dyDescent="0.25">
      <c r="A334" s="81"/>
      <c r="B334" s="16">
        <v>12</v>
      </c>
      <c r="C334" s="16" t="s">
        <v>20</v>
      </c>
      <c r="D334" s="16">
        <v>3241</v>
      </c>
      <c r="E334" s="19" t="s">
        <v>49</v>
      </c>
      <c r="J334" s="21">
        <v>15000</v>
      </c>
      <c r="K334" s="21">
        <v>15000</v>
      </c>
      <c r="L334" s="21">
        <v>15000</v>
      </c>
    </row>
    <row r="335" spans="1:12" x14ac:dyDescent="0.25">
      <c r="A335" s="81"/>
      <c r="B335" s="111">
        <v>563</v>
      </c>
      <c r="C335" s="154">
        <v>473</v>
      </c>
      <c r="D335" s="154">
        <v>3241</v>
      </c>
      <c r="E335" s="155" t="s">
        <v>49</v>
      </c>
      <c r="J335" s="126">
        <v>255000</v>
      </c>
      <c r="K335" s="126">
        <v>255000</v>
      </c>
      <c r="L335" s="126">
        <v>255000</v>
      </c>
    </row>
    <row r="336" spans="1:12" x14ac:dyDescent="0.25">
      <c r="A336" s="81"/>
      <c r="B336" s="182"/>
      <c r="C336" s="183"/>
      <c r="D336" s="184">
        <v>324</v>
      </c>
      <c r="E336" s="57" t="s">
        <v>49</v>
      </c>
      <c r="J336" s="40">
        <f t="shared" ref="J336:L336" si="163">SUM(J335+J334)</f>
        <v>270000</v>
      </c>
      <c r="K336" s="40">
        <f t="shared" si="163"/>
        <v>270000</v>
      </c>
      <c r="L336" s="40">
        <f t="shared" si="163"/>
        <v>270000</v>
      </c>
    </row>
    <row r="337" spans="1:12" x14ac:dyDescent="0.25">
      <c r="A337" s="81"/>
      <c r="B337" s="41">
        <v>12</v>
      </c>
      <c r="C337" s="188" t="s">
        <v>20</v>
      </c>
      <c r="D337" s="43">
        <v>3293</v>
      </c>
      <c r="E337" s="44" t="s">
        <v>51</v>
      </c>
      <c r="F337" s="189"/>
      <c r="G337" s="189"/>
      <c r="H337" s="189"/>
      <c r="I337" s="189"/>
      <c r="J337" s="46">
        <v>20000</v>
      </c>
      <c r="K337" s="46">
        <v>20000</v>
      </c>
      <c r="L337" s="46">
        <v>20000</v>
      </c>
    </row>
    <row r="338" spans="1:12" x14ac:dyDescent="0.25">
      <c r="A338" s="81"/>
      <c r="B338" s="190">
        <v>563</v>
      </c>
      <c r="C338" s="191" t="s">
        <v>20</v>
      </c>
      <c r="D338" s="192">
        <v>3293</v>
      </c>
      <c r="E338" s="193" t="s">
        <v>51</v>
      </c>
      <c r="F338" s="194"/>
      <c r="G338" s="194"/>
      <c r="H338" s="194"/>
      <c r="I338" s="194"/>
      <c r="J338" s="187">
        <v>323068</v>
      </c>
      <c r="K338" s="187">
        <v>323068</v>
      </c>
      <c r="L338" s="187">
        <v>323068</v>
      </c>
    </row>
    <row r="339" spans="1:12" x14ac:dyDescent="0.25">
      <c r="A339" s="81"/>
      <c r="B339" s="182"/>
      <c r="C339" s="183"/>
      <c r="D339" s="120">
        <v>3293</v>
      </c>
      <c r="E339" s="26" t="s">
        <v>51</v>
      </c>
      <c r="J339" s="40">
        <f t="shared" ref="J339:L339" si="164">SUM(J338+J337)</f>
        <v>343068</v>
      </c>
      <c r="K339" s="40">
        <f t="shared" si="164"/>
        <v>343068</v>
      </c>
      <c r="L339" s="40">
        <f t="shared" si="164"/>
        <v>343068</v>
      </c>
    </row>
    <row r="340" spans="1:12" x14ac:dyDescent="0.25">
      <c r="A340" s="81"/>
      <c r="B340" s="107">
        <v>12</v>
      </c>
      <c r="C340" s="108" t="s">
        <v>20</v>
      </c>
      <c r="D340" s="109">
        <v>3299</v>
      </c>
      <c r="E340" s="110" t="s">
        <v>55</v>
      </c>
      <c r="J340" s="21">
        <v>20000</v>
      </c>
      <c r="K340" s="21">
        <v>20000</v>
      </c>
      <c r="L340" s="21">
        <v>20000</v>
      </c>
    </row>
    <row r="341" spans="1:12" x14ac:dyDescent="0.25">
      <c r="A341" s="81"/>
      <c r="B341" s="111">
        <v>563</v>
      </c>
      <c r="C341" s="112" t="s">
        <v>20</v>
      </c>
      <c r="D341" s="113">
        <v>3299</v>
      </c>
      <c r="E341" s="153" t="s">
        <v>55</v>
      </c>
      <c r="J341" s="115">
        <v>170000</v>
      </c>
      <c r="K341" s="115">
        <v>170000</v>
      </c>
      <c r="L341" s="115">
        <v>170000</v>
      </c>
    </row>
    <row r="342" spans="1:12" x14ac:dyDescent="0.25">
      <c r="A342" s="81"/>
      <c r="B342" s="182"/>
      <c r="C342" s="183"/>
      <c r="D342" s="184">
        <v>329</v>
      </c>
      <c r="E342" s="57" t="s">
        <v>55</v>
      </c>
      <c r="J342" s="40">
        <f t="shared" ref="J342:L342" si="165">SUM(J341+J340)</f>
        <v>190000</v>
      </c>
      <c r="K342" s="40">
        <f t="shared" si="165"/>
        <v>190000</v>
      </c>
      <c r="L342" s="40">
        <f t="shared" si="165"/>
        <v>190000</v>
      </c>
    </row>
    <row r="343" spans="1:12" x14ac:dyDescent="0.25">
      <c r="A343" s="11"/>
      <c r="B343" s="41">
        <v>12</v>
      </c>
      <c r="C343" s="170" t="s">
        <v>20</v>
      </c>
      <c r="D343" s="171">
        <v>4221</v>
      </c>
      <c r="E343" s="172" t="s">
        <v>62</v>
      </c>
      <c r="H343" s="173"/>
      <c r="I343" s="173"/>
      <c r="J343" s="173">
        <v>20000</v>
      </c>
      <c r="K343" s="173">
        <v>20000</v>
      </c>
      <c r="L343" s="173">
        <v>20000</v>
      </c>
    </row>
    <row r="344" spans="1:12" x14ac:dyDescent="0.25">
      <c r="A344" s="11"/>
      <c r="B344" s="174">
        <v>563</v>
      </c>
      <c r="C344" s="175">
        <v>473</v>
      </c>
      <c r="D344" s="176">
        <v>4221</v>
      </c>
      <c r="E344" s="177" t="s">
        <v>62</v>
      </c>
      <c r="H344" s="178"/>
      <c r="I344" s="178"/>
      <c r="J344" s="178">
        <v>414260</v>
      </c>
      <c r="K344" s="178">
        <v>414260</v>
      </c>
      <c r="L344" s="178">
        <v>414260</v>
      </c>
    </row>
    <row r="345" spans="1:12" x14ac:dyDescent="0.25">
      <c r="A345" s="11"/>
      <c r="B345" s="169">
        <v>12</v>
      </c>
      <c r="C345" s="170" t="s">
        <v>20</v>
      </c>
      <c r="D345" s="171">
        <v>4222</v>
      </c>
      <c r="E345" s="172" t="s">
        <v>63</v>
      </c>
      <c r="H345" s="173"/>
      <c r="I345" s="173"/>
      <c r="J345" s="173">
        <v>10000</v>
      </c>
      <c r="K345" s="173">
        <v>10000</v>
      </c>
      <c r="L345" s="173">
        <v>10000</v>
      </c>
    </row>
    <row r="346" spans="1:12" x14ac:dyDescent="0.25">
      <c r="A346" s="11"/>
      <c r="B346" s="174">
        <v>563</v>
      </c>
      <c r="C346" s="175">
        <v>473</v>
      </c>
      <c r="D346" s="176">
        <v>4222</v>
      </c>
      <c r="E346" s="177" t="s">
        <v>63</v>
      </c>
      <c r="H346" s="178"/>
      <c r="I346" s="178"/>
      <c r="J346" s="178">
        <v>92357</v>
      </c>
      <c r="K346" s="178">
        <v>92357</v>
      </c>
      <c r="L346" s="178">
        <v>92357</v>
      </c>
    </row>
    <row r="347" spans="1:12" x14ac:dyDescent="0.25">
      <c r="A347" s="11"/>
      <c r="B347" s="23"/>
      <c r="C347" s="24"/>
      <c r="D347" s="25">
        <v>422</v>
      </c>
      <c r="E347" s="26" t="s">
        <v>66</v>
      </c>
      <c r="H347" s="40">
        <f>SUM(H343:H346)</f>
        <v>0</v>
      </c>
      <c r="I347" s="40">
        <f>SUM(I343:I346)</f>
        <v>0</v>
      </c>
      <c r="J347" s="40">
        <f t="shared" ref="J347:L347" si="166">SUM(J346+J345+J344+J343)</f>
        <v>536617</v>
      </c>
      <c r="K347" s="40">
        <f t="shared" si="166"/>
        <v>536617</v>
      </c>
      <c r="L347" s="40">
        <f t="shared" si="166"/>
        <v>536617</v>
      </c>
    </row>
    <row r="348" spans="1:12" ht="25.5" x14ac:dyDescent="0.25">
      <c r="A348" s="91" t="s">
        <v>19</v>
      </c>
      <c r="B348" s="195" t="s">
        <v>143</v>
      </c>
      <c r="C348" s="196"/>
      <c r="D348" s="197"/>
      <c r="E348" s="195" t="s">
        <v>141</v>
      </c>
      <c r="F348" s="198">
        <f>SUM(F349:F351)</f>
        <v>54810000</v>
      </c>
      <c r="G348" s="199">
        <f>SUM(G349:G351)</f>
        <v>32800000</v>
      </c>
      <c r="H348" s="199" t="e">
        <f>SUM(#REF!+H350+H351)</f>
        <v>#REF!</v>
      </c>
      <c r="I348" s="199" t="e">
        <f>SUM(#REF!+I350+I351)</f>
        <v>#REF!</v>
      </c>
      <c r="J348" s="199">
        <f>SUM(J349)</f>
        <v>5000000</v>
      </c>
      <c r="K348" s="199">
        <f>SUM(K349)</f>
        <v>0</v>
      </c>
      <c r="L348" s="199">
        <f>SUM(L349)</f>
        <v>0</v>
      </c>
    </row>
    <row r="349" spans="1:12" x14ac:dyDescent="0.25">
      <c r="A349" s="11"/>
      <c r="B349" s="74"/>
      <c r="C349" s="75"/>
      <c r="D349" s="76">
        <v>323</v>
      </c>
      <c r="E349" s="77" t="s">
        <v>113</v>
      </c>
      <c r="F349" s="78"/>
      <c r="G349" s="79"/>
      <c r="H349" s="80" t="e">
        <f>SUM(#REF!)</f>
        <v>#REF!</v>
      </c>
      <c r="I349" s="80" t="e">
        <f>SUM(#REF!)</f>
        <v>#REF!</v>
      </c>
      <c r="J349" s="80">
        <f>SUM(J350+J351)</f>
        <v>5000000</v>
      </c>
      <c r="K349" s="80">
        <f>SUM(K350+K351)</f>
        <v>0</v>
      </c>
      <c r="L349" s="80">
        <f>SUM(L350+L351)</f>
        <v>0</v>
      </c>
    </row>
    <row r="350" spans="1:12" x14ac:dyDescent="0.25">
      <c r="A350" s="11"/>
      <c r="B350" s="41">
        <v>11</v>
      </c>
      <c r="C350" s="42" t="s">
        <v>20</v>
      </c>
      <c r="D350" s="43">
        <v>3631</v>
      </c>
      <c r="E350" s="44" t="s">
        <v>97</v>
      </c>
      <c r="F350" s="45">
        <v>15660000</v>
      </c>
      <c r="G350" s="46">
        <v>16030000</v>
      </c>
      <c r="H350" s="46"/>
      <c r="I350" s="46"/>
      <c r="J350" s="46">
        <v>2000000</v>
      </c>
      <c r="K350" s="46">
        <v>0</v>
      </c>
      <c r="L350" s="46">
        <v>0</v>
      </c>
    </row>
    <row r="351" spans="1:12" x14ac:dyDescent="0.25">
      <c r="A351" s="11"/>
      <c r="B351" s="41">
        <v>11</v>
      </c>
      <c r="C351" s="42" t="s">
        <v>20</v>
      </c>
      <c r="D351" s="43">
        <v>3632</v>
      </c>
      <c r="E351" s="44" t="s">
        <v>114</v>
      </c>
      <c r="F351" s="45">
        <v>39150000</v>
      </c>
      <c r="G351" s="46">
        <v>16770000</v>
      </c>
      <c r="H351" s="46"/>
      <c r="I351" s="46"/>
      <c r="J351" s="46">
        <v>3000000</v>
      </c>
      <c r="K351" s="46">
        <v>0</v>
      </c>
      <c r="L351" s="46">
        <v>0</v>
      </c>
    </row>
    <row r="352" spans="1:12" x14ac:dyDescent="0.25">
      <c r="A352" s="91" t="s">
        <v>19</v>
      </c>
      <c r="B352" s="195" t="s">
        <v>144</v>
      </c>
      <c r="C352" s="196"/>
      <c r="D352" s="197"/>
      <c r="E352" s="195" t="s">
        <v>142</v>
      </c>
      <c r="F352" s="198">
        <f>SUM(F353:F355)</f>
        <v>54810000</v>
      </c>
      <c r="G352" s="199">
        <f>SUM(G353:G355)</f>
        <v>32800000</v>
      </c>
      <c r="H352" s="199" t="e">
        <f>SUM(#REF!+H354+H355)</f>
        <v>#REF!</v>
      </c>
      <c r="I352" s="199" t="e">
        <f>SUM(#REF!+I354+I355)</f>
        <v>#REF!</v>
      </c>
      <c r="J352" s="199">
        <f>SUM(J353)</f>
        <v>5000000</v>
      </c>
      <c r="K352" s="199">
        <f>SUM(K353)</f>
        <v>0</v>
      </c>
      <c r="L352" s="199">
        <f>SUM(L353)</f>
        <v>0</v>
      </c>
    </row>
    <row r="353" spans="1:12" x14ac:dyDescent="0.25">
      <c r="A353" s="11"/>
      <c r="B353" s="74"/>
      <c r="C353" s="75"/>
      <c r="D353" s="76">
        <v>323</v>
      </c>
      <c r="E353" s="77" t="s">
        <v>113</v>
      </c>
      <c r="F353" s="78"/>
      <c r="G353" s="79"/>
      <c r="H353" s="80" t="e">
        <f>SUM(#REF!)</f>
        <v>#REF!</v>
      </c>
      <c r="I353" s="80" t="e">
        <f>SUM(#REF!)</f>
        <v>#REF!</v>
      </c>
      <c r="J353" s="80">
        <f>SUM(J354+J355+J356+J357+J358)</f>
        <v>5000000</v>
      </c>
      <c r="K353" s="80">
        <f t="shared" ref="K353:L353" si="167">SUM(K354+K355+K356)</f>
        <v>0</v>
      </c>
      <c r="L353" s="80">
        <f t="shared" si="167"/>
        <v>0</v>
      </c>
    </row>
    <row r="354" spans="1:12" x14ac:dyDescent="0.25">
      <c r="A354" s="11"/>
      <c r="B354" s="41">
        <v>11</v>
      </c>
      <c r="C354" s="42" t="s">
        <v>20</v>
      </c>
      <c r="D354" s="43">
        <v>3233</v>
      </c>
      <c r="E354" s="44" t="s">
        <v>42</v>
      </c>
      <c r="F354" s="45">
        <v>15660000</v>
      </c>
      <c r="G354" s="46">
        <v>16030000</v>
      </c>
      <c r="H354" s="46"/>
      <c r="I354" s="46"/>
      <c r="J354" s="46">
        <v>2000000</v>
      </c>
      <c r="K354" s="46">
        <v>0</v>
      </c>
      <c r="L354" s="46">
        <v>0</v>
      </c>
    </row>
    <row r="355" spans="1:12" x14ac:dyDescent="0.25">
      <c r="A355" s="11"/>
      <c r="B355" s="41">
        <v>11</v>
      </c>
      <c r="C355" s="42" t="s">
        <v>20</v>
      </c>
      <c r="D355" s="43">
        <v>3235</v>
      </c>
      <c r="E355" s="44" t="s">
        <v>44</v>
      </c>
      <c r="F355" s="45">
        <v>39150000</v>
      </c>
      <c r="G355" s="46">
        <v>16770000</v>
      </c>
      <c r="H355" s="46"/>
      <c r="I355" s="46"/>
      <c r="J355" s="46">
        <v>500000</v>
      </c>
      <c r="K355" s="46">
        <v>0</v>
      </c>
      <c r="L355" s="46">
        <v>0</v>
      </c>
    </row>
    <row r="356" spans="1:12" x14ac:dyDescent="0.25">
      <c r="A356" s="11"/>
      <c r="B356" s="41">
        <v>11</v>
      </c>
      <c r="C356" s="42" t="s">
        <v>20</v>
      </c>
      <c r="D356" s="43">
        <v>3237</v>
      </c>
      <c r="E356" s="44" t="s">
        <v>46</v>
      </c>
      <c r="F356" s="45">
        <v>15660000</v>
      </c>
      <c r="G356" s="46">
        <v>16030000</v>
      </c>
      <c r="H356" s="46"/>
      <c r="I356" s="46"/>
      <c r="J356" s="46">
        <v>1700000</v>
      </c>
      <c r="K356" s="46">
        <v>0</v>
      </c>
      <c r="L356" s="46">
        <v>0</v>
      </c>
    </row>
    <row r="357" spans="1:12" x14ac:dyDescent="0.25">
      <c r="A357" s="11"/>
      <c r="B357" s="41">
        <v>11</v>
      </c>
      <c r="C357" s="42" t="s">
        <v>20</v>
      </c>
      <c r="D357" s="43">
        <v>3238</v>
      </c>
      <c r="E357" s="44" t="s">
        <v>75</v>
      </c>
      <c r="F357" s="45">
        <v>39150000</v>
      </c>
      <c r="G357" s="46">
        <v>16770000</v>
      </c>
      <c r="H357" s="46"/>
      <c r="I357" s="46"/>
      <c r="J357" s="46">
        <v>400000</v>
      </c>
      <c r="K357" s="46">
        <v>0</v>
      </c>
      <c r="L357" s="46">
        <v>0</v>
      </c>
    </row>
    <row r="358" spans="1:12" x14ac:dyDescent="0.25">
      <c r="A358" s="11"/>
      <c r="B358" s="41">
        <v>11</v>
      </c>
      <c r="C358" s="42" t="s">
        <v>20</v>
      </c>
      <c r="D358" s="43">
        <v>3239</v>
      </c>
      <c r="E358" s="44" t="s">
        <v>47</v>
      </c>
      <c r="F358" s="45">
        <v>39150000</v>
      </c>
      <c r="G358" s="46">
        <v>16770000</v>
      </c>
      <c r="H358" s="46"/>
      <c r="I358" s="46"/>
      <c r="J358" s="46">
        <v>400000</v>
      </c>
      <c r="K358" s="46">
        <v>0</v>
      </c>
      <c r="L358" s="46">
        <v>0</v>
      </c>
    </row>
    <row r="359" spans="1:12" x14ac:dyDescent="0.25">
      <c r="J359" s="204"/>
      <c r="K359" s="204"/>
      <c r="L359" s="204"/>
    </row>
    <row r="360" spans="1:12" x14ac:dyDescent="0.25">
      <c r="K360" s="137" t="s">
        <v>147</v>
      </c>
    </row>
    <row r="361" spans="1:12" x14ac:dyDescent="0.25">
      <c r="K361" s="137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5" x14ac:dyDescent="0.25"/>
  <cols>
    <col min="1" max="1" width="9.140625" style="200"/>
    <col min="2" max="2" width="9.140625" style="201"/>
    <col min="3" max="4" width="9.140625" style="202"/>
    <col min="5" max="5" width="9.140625" style="203"/>
    <col min="6" max="9" width="9.140625" style="136"/>
    <col min="10" max="12" width="9.140625" style="138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J34" sqref="J34"/>
    </sheetView>
  </sheetViews>
  <sheetFormatPr defaultRowHeight="15" x14ac:dyDescent="0.25"/>
  <cols>
    <col min="1" max="1" width="9.140625" style="200"/>
    <col min="2" max="2" width="9.140625" style="201"/>
    <col min="3" max="4" width="9.140625" style="202"/>
    <col min="5" max="5" width="9.140625" style="203"/>
    <col min="6" max="9" width="9.140625" style="136"/>
    <col min="10" max="10" width="9.140625" style="13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proračun 2017-2019</vt:lpstr>
      <vt:lpstr>.</vt:lpstr>
      <vt:lpstr>..</vt:lpstr>
      <vt:lpstr>'proračun 2017-2019'!Print_Titles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Bosiljko Domazet</cp:lastModifiedBy>
  <cp:lastPrinted>2016-12-07T08:20:44Z</cp:lastPrinted>
  <dcterms:created xsi:type="dcterms:W3CDTF">2016-11-30T10:49:49Z</dcterms:created>
  <dcterms:modified xsi:type="dcterms:W3CDTF">2016-12-16T09:30:23Z</dcterms:modified>
</cp:coreProperties>
</file>