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sladoljev\Documents\stareško planiranje\proračun 2019-2021\"/>
    </mc:Choice>
  </mc:AlternateContent>
  <bookViews>
    <workbookView xWindow="0" yWindow="0" windowWidth="28800" windowHeight="11700"/>
  </bookViews>
  <sheets>
    <sheet name="2019-202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0" i="2" l="1"/>
  <c r="G510" i="2"/>
  <c r="F510" i="2"/>
  <c r="G526" i="2" l="1"/>
  <c r="G525" i="2"/>
  <c r="G518" i="2"/>
  <c r="G517" i="2"/>
  <c r="G514" i="2"/>
  <c r="G515" i="2"/>
  <c r="G513" i="2"/>
  <c r="G512" i="2"/>
  <c r="G549" i="2" l="1"/>
  <c r="G552" i="2"/>
  <c r="G550" i="2"/>
  <c r="H529" i="2"/>
  <c r="H554" i="2" s="1"/>
  <c r="G529" i="2"/>
  <c r="G554" i="2" s="1"/>
  <c r="H528" i="2"/>
  <c r="G528" i="2"/>
  <c r="H527" i="2"/>
  <c r="H553" i="2" s="1"/>
  <c r="G527" i="2"/>
  <c r="H526" i="2"/>
  <c r="H525" i="2"/>
  <c r="H552" i="2" s="1"/>
  <c r="H524" i="2"/>
  <c r="G524" i="2"/>
  <c r="H522" i="2"/>
  <c r="G522" i="2"/>
  <c r="H521" i="2"/>
  <c r="G521" i="2"/>
  <c r="H520" i="2"/>
  <c r="G520" i="2"/>
  <c r="G519" i="2"/>
  <c r="H518" i="2"/>
  <c r="H517" i="2"/>
  <c r="H515" i="2"/>
  <c r="H514" i="2"/>
  <c r="H513" i="2"/>
  <c r="H512" i="2"/>
  <c r="F520" i="2"/>
  <c r="F526" i="2"/>
  <c r="F522" i="2"/>
  <c r="F524" i="2"/>
  <c r="F511" i="2"/>
  <c r="F548" i="2" s="1"/>
  <c r="H519" i="2" l="1"/>
  <c r="H550" i="2"/>
  <c r="G553" i="2"/>
  <c r="H549" i="2"/>
  <c r="G551" i="2"/>
  <c r="G530" i="2"/>
  <c r="H551" i="2"/>
  <c r="H530" i="2"/>
  <c r="F488" i="2"/>
  <c r="F485" i="2"/>
  <c r="F484" i="2"/>
  <c r="F500" i="2"/>
  <c r="F498" i="2"/>
  <c r="F496" i="2"/>
  <c r="F493" i="2"/>
  <c r="F491" i="2"/>
  <c r="F486" i="2" l="1"/>
  <c r="H496" i="2" l="1"/>
  <c r="G496" i="2"/>
  <c r="H493" i="2"/>
  <c r="G493" i="2"/>
  <c r="H491" i="2"/>
  <c r="G491" i="2"/>
  <c r="H492" i="2"/>
  <c r="G492" i="2"/>
  <c r="G346" i="2"/>
  <c r="G347" i="2" s="1"/>
  <c r="F346" i="2"/>
  <c r="F347" i="2" s="1"/>
  <c r="G337" i="2"/>
  <c r="F337" i="2"/>
  <c r="F335" i="2"/>
  <c r="F338" i="2" l="1"/>
  <c r="F216" i="2" l="1"/>
  <c r="F221" i="2"/>
  <c r="F213" i="2"/>
  <c r="F222" i="2" l="1"/>
  <c r="G487" i="2" l="1"/>
  <c r="G484" i="2"/>
  <c r="H467" i="2"/>
  <c r="F467" i="2"/>
  <c r="G466" i="2"/>
  <c r="G463" i="2"/>
  <c r="G461" i="2"/>
  <c r="H476" i="2"/>
  <c r="G476" i="2"/>
  <c r="H478" i="2"/>
  <c r="G478" i="2"/>
  <c r="H473" i="2"/>
  <c r="G473" i="2"/>
  <c r="F518" i="2"/>
  <c r="F517" i="2"/>
  <c r="F514" i="2"/>
  <c r="F515" i="2"/>
  <c r="H272" i="2"/>
  <c r="G272" i="2"/>
  <c r="F272" i="2"/>
  <c r="G467" i="2" l="1"/>
  <c r="F550" i="2"/>
  <c r="F513" i="2"/>
  <c r="F512" i="2"/>
  <c r="F549" i="2" s="1"/>
  <c r="H485" i="2"/>
  <c r="G485" i="2"/>
  <c r="H408" i="2"/>
  <c r="G408" i="2"/>
  <c r="F408" i="2"/>
  <c r="F519" i="2" l="1"/>
  <c r="F13" i="2"/>
  <c r="F8" i="2"/>
  <c r="F521" i="2" l="1"/>
  <c r="F429" i="2"/>
  <c r="F478" i="2"/>
  <c r="F476" i="2"/>
  <c r="F473" i="2"/>
  <c r="F469" i="2"/>
  <c r="H484" i="2"/>
  <c r="H469" i="2"/>
  <c r="H479" i="2" s="1"/>
  <c r="H459" i="2" s="1"/>
  <c r="G469" i="2"/>
  <c r="G479" i="2" s="1"/>
  <c r="G459" i="2" s="1"/>
  <c r="F551" i="2" l="1"/>
  <c r="F479" i="2"/>
  <c r="F487" i="2" s="1"/>
  <c r="G486" i="2"/>
  <c r="H486" i="2"/>
  <c r="F459" i="2" l="1"/>
  <c r="G329" i="2" l="1"/>
  <c r="F299" i="2"/>
  <c r="H416" i="2" l="1"/>
  <c r="H411" i="2"/>
  <c r="G416" i="2"/>
  <c r="G411" i="2"/>
  <c r="F525" i="2" l="1"/>
  <c r="G498" i="2"/>
  <c r="H500" i="2"/>
  <c r="G500" i="2"/>
  <c r="H499" i="2"/>
  <c r="G499" i="2"/>
  <c r="H498" i="2"/>
  <c r="H497" i="2"/>
  <c r="G497" i="2"/>
  <c r="H494" i="2"/>
  <c r="G494" i="2"/>
  <c r="H490" i="2"/>
  <c r="G490" i="2"/>
  <c r="H489" i="2"/>
  <c r="G489" i="2"/>
  <c r="H488" i="2"/>
  <c r="G488" i="2"/>
  <c r="H487" i="2"/>
  <c r="H505" i="2"/>
  <c r="G505" i="2"/>
  <c r="H504" i="2"/>
  <c r="G504" i="2"/>
  <c r="G546" i="2" s="1"/>
  <c r="G335" i="2"/>
  <c r="G338" i="2" s="1"/>
  <c r="F307" i="2"/>
  <c r="H281" i="2"/>
  <c r="H282" i="2" s="1"/>
  <c r="G281" i="2"/>
  <c r="G282" i="2" s="1"/>
  <c r="H277" i="2"/>
  <c r="G277" i="2"/>
  <c r="H275" i="2"/>
  <c r="G275" i="2"/>
  <c r="H270" i="2"/>
  <c r="G270" i="2"/>
  <c r="H268" i="2"/>
  <c r="G268" i="2"/>
  <c r="H546" i="2" l="1"/>
  <c r="F552" i="2"/>
  <c r="G278" i="2"/>
  <c r="H278" i="2"/>
  <c r="H299" i="2" l="1"/>
  <c r="H302" i="2"/>
  <c r="H307" i="2"/>
  <c r="H315" i="2"/>
  <c r="H318" i="2"/>
  <c r="H329" i="2"/>
  <c r="H332" i="2"/>
  <c r="H335" i="2"/>
  <c r="H346" i="2"/>
  <c r="H350" i="2"/>
  <c r="H351" i="2" s="1"/>
  <c r="H372" i="2"/>
  <c r="G372" i="2"/>
  <c r="H367" i="2"/>
  <c r="G367" i="2"/>
  <c r="H364" i="2"/>
  <c r="G364" i="2"/>
  <c r="H333" i="2" l="1"/>
  <c r="H308" i="2"/>
  <c r="H255" i="2"/>
  <c r="G255" i="2"/>
  <c r="F255" i="2"/>
  <c r="G221" i="2"/>
  <c r="H221" i="2"/>
  <c r="H507" i="2" l="1"/>
  <c r="G507" i="2"/>
  <c r="F492" i="2" l="1"/>
  <c r="H457" i="2"/>
  <c r="H458" i="2" s="1"/>
  <c r="G457" i="2"/>
  <c r="G458" i="2" s="1"/>
  <c r="F457" i="2"/>
  <c r="F458" i="2" s="1"/>
  <c r="F329" i="2"/>
  <c r="H359" i="2"/>
  <c r="G359" i="2"/>
  <c r="F359" i="2"/>
  <c r="H356" i="2"/>
  <c r="H292" i="2" s="1"/>
  <c r="G356" i="2"/>
  <c r="F356" i="2"/>
  <c r="F270" i="2"/>
  <c r="H290" i="2"/>
  <c r="G290" i="2"/>
  <c r="F290" i="2"/>
  <c r="H287" i="2"/>
  <c r="G287" i="2"/>
  <c r="F287" i="2"/>
  <c r="F277" i="2"/>
  <c r="F275" i="2"/>
  <c r="F268" i="2"/>
  <c r="H266" i="2"/>
  <c r="H273" i="2" s="1"/>
  <c r="G266" i="2"/>
  <c r="G273" i="2" s="1"/>
  <c r="F266" i="2"/>
  <c r="H200" i="2"/>
  <c r="H201" i="2" s="1"/>
  <c r="G200" i="2"/>
  <c r="G201" i="2" s="1"/>
  <c r="F200" i="2"/>
  <c r="F201" i="2" s="1"/>
  <c r="H197" i="2"/>
  <c r="G197" i="2"/>
  <c r="F197" i="2"/>
  <c r="H194" i="2"/>
  <c r="H195" i="2" s="1"/>
  <c r="G194" i="2"/>
  <c r="G195" i="2" s="1"/>
  <c r="F194" i="2"/>
  <c r="F195" i="2" s="1"/>
  <c r="F360" i="2" l="1"/>
  <c r="F273" i="2"/>
  <c r="F278" i="2"/>
  <c r="H451" i="2"/>
  <c r="F451" i="2"/>
  <c r="G451" i="2"/>
  <c r="G198" i="2"/>
  <c r="G190" i="2"/>
  <c r="H198" i="2"/>
  <c r="H190" i="2"/>
  <c r="F198" i="2"/>
  <c r="F190" i="2"/>
  <c r="H360" i="2"/>
  <c r="G360" i="2"/>
  <c r="F291" i="2"/>
  <c r="G291" i="2"/>
  <c r="H291" i="2"/>
  <c r="H111" i="2"/>
  <c r="G111" i="2"/>
  <c r="F111" i="2"/>
  <c r="H115" i="2"/>
  <c r="G115" i="2"/>
  <c r="F115" i="2"/>
  <c r="H74" i="2"/>
  <c r="G74" i="2"/>
  <c r="F74" i="2"/>
  <c r="H70" i="2"/>
  <c r="G70" i="2"/>
  <c r="F70" i="2"/>
  <c r="H94" i="2"/>
  <c r="G94" i="2"/>
  <c r="F94" i="2"/>
  <c r="H92" i="2"/>
  <c r="G92" i="2"/>
  <c r="F92" i="2"/>
  <c r="F281" i="2"/>
  <c r="F263" i="2"/>
  <c r="F258" i="2"/>
  <c r="F240" i="2"/>
  <c r="F231" i="2"/>
  <c r="F206" i="2" l="1"/>
  <c r="F264" i="2"/>
  <c r="F95" i="2"/>
  <c r="G95" i="2"/>
  <c r="H95" i="2"/>
  <c r="F282" i="2"/>
  <c r="H379" i="2"/>
  <c r="G379" i="2"/>
  <c r="F397" i="2"/>
  <c r="F393" i="2"/>
  <c r="F389" i="2"/>
  <c r="F379" i="2"/>
  <c r="F372" i="2"/>
  <c r="F367" i="2"/>
  <c r="F398" i="2" l="1"/>
  <c r="F528" i="2" l="1"/>
  <c r="G57" i="2" l="1"/>
  <c r="G58" i="2" s="1"/>
  <c r="H57" i="2"/>
  <c r="H58" i="2" s="1"/>
  <c r="F57" i="2"/>
  <c r="F505" i="2" l="1"/>
  <c r="F529" i="2"/>
  <c r="F554" i="2" s="1"/>
  <c r="F527" i="2"/>
  <c r="F508" i="2"/>
  <c r="F509" i="2" s="1"/>
  <c r="F547" i="2" s="1"/>
  <c r="G508" i="2"/>
  <c r="H508" i="2"/>
  <c r="F504" i="2"/>
  <c r="F507" i="2" s="1"/>
  <c r="F546" i="2" s="1"/>
  <c r="F499" i="2"/>
  <c r="F497" i="2"/>
  <c r="F494" i="2"/>
  <c r="F490" i="2"/>
  <c r="F553" i="2" l="1"/>
  <c r="F530" i="2"/>
  <c r="H547" i="2"/>
  <c r="G547" i="2"/>
  <c r="H511" i="2"/>
  <c r="H548" i="2" s="1"/>
  <c r="H509" i="2"/>
  <c r="G511" i="2"/>
  <c r="G548" i="2" s="1"/>
  <c r="G509" i="2"/>
  <c r="H449" i="2"/>
  <c r="H444" i="2"/>
  <c r="H445" i="2" s="1"/>
  <c r="H438" i="2"/>
  <c r="H435" i="2"/>
  <c r="H432" i="2"/>
  <c r="H429" i="2"/>
  <c r="H420" i="2"/>
  <c r="H401" i="2"/>
  <c r="H402" i="2" s="1"/>
  <c r="H397" i="2"/>
  <c r="H393" i="2"/>
  <c r="H389" i="2"/>
  <c r="H263" i="2"/>
  <c r="H258" i="2"/>
  <c r="H240" i="2"/>
  <c r="H231" i="2"/>
  <c r="H216" i="2"/>
  <c r="H213" i="2"/>
  <c r="H204" i="2"/>
  <c r="H205" i="2" s="1"/>
  <c r="H188" i="2"/>
  <c r="H185" i="2" s="1"/>
  <c r="H183" i="2"/>
  <c r="H181" i="2"/>
  <c r="H178" i="2"/>
  <c r="H174" i="2"/>
  <c r="H168" i="2"/>
  <c r="H165" i="2"/>
  <c r="H162" i="2"/>
  <c r="H163" i="2" s="1"/>
  <c r="H158" i="2"/>
  <c r="H152" i="2"/>
  <c r="H150" i="2"/>
  <c r="H148" i="2"/>
  <c r="H144" i="2"/>
  <c r="H145" i="2" s="1"/>
  <c r="H141" i="2"/>
  <c r="H142" i="2" s="1"/>
  <c r="H138" i="2"/>
  <c r="H136" i="2"/>
  <c r="H133" i="2"/>
  <c r="H131" i="2"/>
  <c r="H129" i="2"/>
  <c r="H125" i="2"/>
  <c r="H126" i="2" s="1"/>
  <c r="H122" i="2"/>
  <c r="H117" i="2"/>
  <c r="H103" i="2"/>
  <c r="H99" i="2"/>
  <c r="H89" i="2"/>
  <c r="H90" i="2" s="1"/>
  <c r="H86" i="2"/>
  <c r="H83" i="2"/>
  <c r="H79" i="2"/>
  <c r="H76" i="2"/>
  <c r="H66" i="2"/>
  <c r="H67" i="2" s="1"/>
  <c r="H63" i="2"/>
  <c r="H64" i="2" s="1"/>
  <c r="H53" i="2"/>
  <c r="H54" i="2" s="1"/>
  <c r="H50" i="2"/>
  <c r="H51" i="2" s="1"/>
  <c r="H45" i="2"/>
  <c r="H38" i="2"/>
  <c r="H34" i="2"/>
  <c r="H25" i="2"/>
  <c r="H19" i="2"/>
  <c r="H13" i="2"/>
  <c r="H10" i="2"/>
  <c r="H8" i="2"/>
  <c r="G449" i="2"/>
  <c r="G444" i="2"/>
  <c r="G445" i="2" s="1"/>
  <c r="G438" i="2"/>
  <c r="G435" i="2"/>
  <c r="G432" i="2"/>
  <c r="G429" i="2"/>
  <c r="G420" i="2"/>
  <c r="G401" i="2"/>
  <c r="G402" i="2" s="1"/>
  <c r="G397" i="2"/>
  <c r="G393" i="2"/>
  <c r="G389" i="2"/>
  <c r="G350" i="2"/>
  <c r="G332" i="2"/>
  <c r="G318" i="2"/>
  <c r="G315" i="2"/>
  <c r="G307" i="2"/>
  <c r="G302" i="2"/>
  <c r="G299" i="2"/>
  <c r="G263" i="2"/>
  <c r="G258" i="2"/>
  <c r="G240" i="2"/>
  <c r="G231" i="2"/>
  <c r="G216" i="2"/>
  <c r="G213" i="2"/>
  <c r="G204" i="2"/>
  <c r="G202" i="2" s="1"/>
  <c r="G188" i="2"/>
  <c r="G189" i="2" s="1"/>
  <c r="G183" i="2"/>
  <c r="G181" i="2"/>
  <c r="G178" i="2"/>
  <c r="G174" i="2"/>
  <c r="G168" i="2"/>
  <c r="G165" i="2"/>
  <c r="G162" i="2"/>
  <c r="G163" i="2" s="1"/>
  <c r="G158" i="2"/>
  <c r="G152" i="2"/>
  <c r="G150" i="2"/>
  <c r="G148" i="2"/>
  <c r="G144" i="2"/>
  <c r="G145" i="2" s="1"/>
  <c r="G141" i="2"/>
  <c r="G142" i="2" s="1"/>
  <c r="G138" i="2"/>
  <c r="G136" i="2"/>
  <c r="G133" i="2"/>
  <c r="G131" i="2"/>
  <c r="G129" i="2"/>
  <c r="G125" i="2"/>
  <c r="G126" i="2" s="1"/>
  <c r="G122" i="2"/>
  <c r="G117" i="2"/>
  <c r="G103" i="2"/>
  <c r="G99" i="2"/>
  <c r="G89" i="2"/>
  <c r="G90" i="2" s="1"/>
  <c r="G86" i="2"/>
  <c r="G83" i="2"/>
  <c r="G79" i="2"/>
  <c r="G76" i="2"/>
  <c r="G66" i="2"/>
  <c r="G67" i="2" s="1"/>
  <c r="G63" i="2"/>
  <c r="G64" i="2" s="1"/>
  <c r="G53" i="2"/>
  <c r="G54" i="2" s="1"/>
  <c r="G50" i="2"/>
  <c r="G51" i="2" s="1"/>
  <c r="G45" i="2"/>
  <c r="G38" i="2"/>
  <c r="G34" i="2"/>
  <c r="G25" i="2"/>
  <c r="G19" i="2"/>
  <c r="G13" i="2"/>
  <c r="G10" i="2"/>
  <c r="G8" i="2"/>
  <c r="F449" i="2"/>
  <c r="F444" i="2"/>
  <c r="F445" i="2" s="1"/>
  <c r="F438" i="2"/>
  <c r="F435" i="2"/>
  <c r="F432" i="2"/>
  <c r="F420" i="2"/>
  <c r="F416" i="2"/>
  <c r="F411" i="2"/>
  <c r="F401" i="2"/>
  <c r="F402" i="2" s="1"/>
  <c r="F364" i="2"/>
  <c r="F350" i="2"/>
  <c r="F351" i="2" s="1"/>
  <c r="F332" i="2"/>
  <c r="F318" i="2"/>
  <c r="F315" i="2"/>
  <c r="F302" i="2"/>
  <c r="F204" i="2"/>
  <c r="F205" i="2" s="1"/>
  <c r="F188" i="2"/>
  <c r="F189" i="2" s="1"/>
  <c r="F183" i="2"/>
  <c r="F181" i="2"/>
  <c r="F178" i="2"/>
  <c r="F174" i="2"/>
  <c r="F168" i="2"/>
  <c r="F165" i="2"/>
  <c r="F162" i="2"/>
  <c r="F163" i="2" s="1"/>
  <c r="F158" i="2"/>
  <c r="F152" i="2"/>
  <c r="F150" i="2"/>
  <c r="F148" i="2"/>
  <c r="F144" i="2"/>
  <c r="F145" i="2" s="1"/>
  <c r="F141" i="2"/>
  <c r="F142" i="2" s="1"/>
  <c r="F138" i="2"/>
  <c r="F136" i="2"/>
  <c r="F133" i="2"/>
  <c r="F131" i="2"/>
  <c r="F129" i="2"/>
  <c r="F125" i="2"/>
  <c r="F126" i="2" s="1"/>
  <c r="F122" i="2"/>
  <c r="F117" i="2"/>
  <c r="F103" i="2"/>
  <c r="F99" i="2"/>
  <c r="F89" i="2"/>
  <c r="F90" i="2" s="1"/>
  <c r="F86" i="2"/>
  <c r="F83" i="2"/>
  <c r="F79" i="2"/>
  <c r="F76" i="2"/>
  <c r="F66" i="2"/>
  <c r="F67" i="2" s="1"/>
  <c r="F63" i="2"/>
  <c r="F58" i="2"/>
  <c r="F53" i="2"/>
  <c r="F54" i="2" s="1"/>
  <c r="F50" i="2"/>
  <c r="F45" i="2"/>
  <c r="F38" i="2"/>
  <c r="F34" i="2"/>
  <c r="F25" i="2"/>
  <c r="F19" i="2"/>
  <c r="F10" i="2"/>
  <c r="F292" i="2" l="1"/>
  <c r="H206" i="2"/>
  <c r="G206" i="2"/>
  <c r="G292" i="2"/>
  <c r="F51" i="2"/>
  <c r="F489" i="2"/>
  <c r="G557" i="2"/>
  <c r="H557" i="2"/>
  <c r="H170" i="2"/>
  <c r="H361" i="2"/>
  <c r="H403" i="2"/>
  <c r="H81" i="2"/>
  <c r="F64" i="2"/>
  <c r="F4" i="2"/>
  <c r="F557" i="2"/>
  <c r="F81" i="2"/>
  <c r="F146" i="2"/>
  <c r="F361" i="2"/>
  <c r="H96" i="2"/>
  <c r="H100" i="2"/>
  <c r="G96" i="2"/>
  <c r="G100" i="2"/>
  <c r="G4" i="2"/>
  <c r="H154" i="2"/>
  <c r="F96" i="2"/>
  <c r="F100" i="2"/>
  <c r="H450" i="2"/>
  <c r="H446" i="2"/>
  <c r="G450" i="2"/>
  <c r="G446" i="2"/>
  <c r="F446" i="2"/>
  <c r="F450" i="2"/>
  <c r="G77" i="2"/>
  <c r="G68" i="2"/>
  <c r="F101" i="2"/>
  <c r="F308" i="2"/>
  <c r="G81" i="2"/>
  <c r="G333" i="2"/>
  <c r="G361" i="2"/>
  <c r="G403" i="2"/>
  <c r="H101" i="2"/>
  <c r="H127" i="2"/>
  <c r="F77" i="2"/>
  <c r="F68" i="2"/>
  <c r="F127" i="2"/>
  <c r="G154" i="2"/>
  <c r="G170" i="2"/>
  <c r="F154" i="2"/>
  <c r="F170" i="2"/>
  <c r="F403" i="2"/>
  <c r="G101" i="2"/>
  <c r="G127" i="2"/>
  <c r="H4" i="2"/>
  <c r="H77" i="2"/>
  <c r="H68" i="2"/>
  <c r="F123" i="2"/>
  <c r="F120" i="2"/>
  <c r="H123" i="2"/>
  <c r="H120" i="2"/>
  <c r="G123" i="2"/>
  <c r="G120" i="2"/>
  <c r="F333" i="2"/>
  <c r="G351" i="2"/>
  <c r="G118" i="2"/>
  <c r="H118" i="2"/>
  <c r="F118" i="2"/>
  <c r="G205" i="2"/>
  <c r="F373" i="2"/>
  <c r="G308" i="2"/>
  <c r="G153" i="2"/>
  <c r="F184" i="2"/>
  <c r="F185" i="2"/>
  <c r="F202" i="2"/>
  <c r="H202" i="2"/>
  <c r="G264" i="2"/>
  <c r="H184" i="2"/>
  <c r="F14" i="2"/>
  <c r="F153" i="2"/>
  <c r="G184" i="2"/>
  <c r="H264" i="2"/>
  <c r="H439" i="2"/>
  <c r="G439" i="2"/>
  <c r="F439" i="2"/>
  <c r="H417" i="2"/>
  <c r="G417" i="2"/>
  <c r="F417" i="2"/>
  <c r="G398" i="2"/>
  <c r="H139" i="2"/>
  <c r="G139" i="2"/>
  <c r="F139" i="2"/>
  <c r="G134" i="2"/>
  <c r="F134" i="2"/>
  <c r="H222" i="2"/>
  <c r="G222" i="2"/>
  <c r="H189" i="2"/>
  <c r="H153" i="2"/>
  <c r="H46" i="2"/>
  <c r="H134" i="2"/>
  <c r="H169" i="2"/>
  <c r="H495" i="2" s="1"/>
  <c r="G169" i="2"/>
  <c r="G495" i="2" s="1"/>
  <c r="F169" i="2"/>
  <c r="G185" i="2"/>
  <c r="H398" i="2"/>
  <c r="G373" i="2"/>
  <c r="H373" i="2"/>
  <c r="F87" i="2"/>
  <c r="G87" i="2"/>
  <c r="H87" i="2"/>
  <c r="H14" i="2"/>
  <c r="G14" i="2"/>
  <c r="G46" i="2"/>
  <c r="F46" i="2"/>
  <c r="H159" i="2"/>
  <c r="H175" i="2"/>
  <c r="H146" i="2"/>
  <c r="G159" i="2"/>
  <c r="G175" i="2"/>
  <c r="G146" i="2"/>
  <c r="F159" i="2"/>
  <c r="F175" i="2"/>
  <c r="G502" i="2" l="1"/>
  <c r="G531" i="2" s="1"/>
  <c r="H502" i="2"/>
  <c r="H531" i="2" s="1"/>
  <c r="F3" i="2"/>
  <c r="F534" i="2" s="1"/>
  <c r="G3" i="2"/>
  <c r="H3" i="2"/>
  <c r="H534" i="2" s="1"/>
  <c r="F495" i="2"/>
  <c r="F502" i="2" s="1"/>
  <c r="F503" i="2" l="1"/>
  <c r="F531" i="2"/>
  <c r="F535" i="2" s="1"/>
  <c r="G534" i="2"/>
  <c r="H535" i="2"/>
  <c r="H503" i="2"/>
  <c r="G503" i="2"/>
  <c r="G535" i="2" l="1"/>
</calcChain>
</file>

<file path=xl/sharedStrings.xml><?xml version="1.0" encoding="utf-8"?>
<sst xmlns="http://schemas.openxmlformats.org/spreadsheetml/2006/main" count="818" uniqueCount="183">
  <si>
    <t>PRO</t>
  </si>
  <si>
    <t>IZV</t>
  </si>
  <si>
    <t>FP</t>
  </si>
  <si>
    <t>KTO</t>
  </si>
  <si>
    <t>NAZIV AKTIVNOSTI ILI PROJEKTA</t>
  </si>
  <si>
    <t>PLAN 2019.</t>
  </si>
  <si>
    <t>PLAN 2020.</t>
  </si>
  <si>
    <t>1</t>
  </si>
  <si>
    <t>2</t>
  </si>
  <si>
    <t>3</t>
  </si>
  <si>
    <t>4</t>
  </si>
  <si>
    <t>5</t>
  </si>
  <si>
    <t>UKUPNO</t>
  </si>
  <si>
    <t>A761016</t>
  </si>
  <si>
    <t>P3208</t>
  </si>
  <si>
    <t>0473</t>
  </si>
  <si>
    <t>Plaće za redovan rad</t>
  </si>
  <si>
    <t>Plaće za prekovremeni rad</t>
  </si>
  <si>
    <t>Plaće za posebne uvjete rada</t>
  </si>
  <si>
    <t>Plaće</t>
  </si>
  <si>
    <t xml:space="preserve">Ostali rashodi za zaposlene </t>
  </si>
  <si>
    <t>Doprinosi za obvezno zdravstveno osiguranje</t>
  </si>
  <si>
    <t>Doprinosi za obv. osigu. u slučaju nezaposlenosti</t>
  </si>
  <si>
    <t>Doprinosi na plaće</t>
  </si>
  <si>
    <t>plaće BRUTO</t>
  </si>
  <si>
    <t>Službena putovanja</t>
  </si>
  <si>
    <t>Naknade za prijevoz, za rad na terenu i odvojeni život</t>
  </si>
  <si>
    <t>Stručno usavršavanje zaposlenika</t>
  </si>
  <si>
    <t>Ostale naknade troškova zaposlenima</t>
  </si>
  <si>
    <t>Materijalni rashodi za zaposlene</t>
  </si>
  <si>
    <t>Uredski materijal i ostali materijalni rashodi</t>
  </si>
  <si>
    <t>Energija</t>
  </si>
  <si>
    <t>Materijal i dijelovi za tekuće i inv.odr.</t>
  </si>
  <si>
    <t>Sitni inventar i auto gume</t>
  </si>
  <si>
    <t>Službena, radna i zaštitna odjeća i obuća</t>
  </si>
  <si>
    <t>Rashodi za materijal i energiju</t>
  </si>
  <si>
    <t>Usluge telefona, pošte i prijevoza</t>
  </si>
  <si>
    <t>Usluge tek.i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</si>
  <si>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</si>
  <si>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</si>
  <si>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</si>
  <si>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</si>
  <si>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</si>
  <si>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Ostale usluge</t>
  </si>
  <si>
    <t>Rashodi za usluge</t>
  </si>
  <si>
    <t>Naknade troškova osobama izvan radnog odnosa</t>
  </si>
  <si>
    <t>Naknada za rad predstavničkih i izvršnih tijela</t>
  </si>
  <si>
    <t>Reprezentacija</t>
  </si>
  <si>
    <t>Članarine</t>
  </si>
  <si>
    <t>Pristojbe i naknade</t>
  </si>
  <si>
    <t>Troškovi sudskih postupaka</t>
  </si>
  <si>
    <t>Ostali nespomenuti rashodi poslovanja</t>
  </si>
  <si>
    <t xml:space="preserve">Materijalni rashodi </t>
  </si>
  <si>
    <t>Bankarske usluge i usluge platnog pr.</t>
  </si>
  <si>
    <t>Zatezne kamate</t>
  </si>
  <si>
    <t>Ostali financijski rashodi</t>
  </si>
  <si>
    <t>Financijski rashodi</t>
  </si>
  <si>
    <t>Naknade građanima i kućanstvima u novcu</t>
  </si>
  <si>
    <t>Ostale kazne</t>
  </si>
  <si>
    <t>ostale kazne</t>
  </si>
  <si>
    <t xml:space="preserve">ostali rashodi </t>
  </si>
  <si>
    <t>Uredska oprema i namještaj</t>
  </si>
  <si>
    <t>Komunikacijska oprema</t>
  </si>
  <si>
    <t>Oprema za održavanje i zaštitu</t>
  </si>
  <si>
    <t>Uređaji, strojevi i oprema za ostale namjene</t>
  </si>
  <si>
    <t>Postrojenja i oprema</t>
  </si>
  <si>
    <t>Rashodi za nabavu proizvedene dugotrajne imovine</t>
  </si>
  <si>
    <t>Dodatna ulaganja na građevinskim objektima</t>
  </si>
  <si>
    <t>Rashodi za dodatna ulaganja</t>
  </si>
  <si>
    <t>K761017</t>
  </si>
  <si>
    <t>Usluge tekućeg i investicijskog održavanja</t>
  </si>
  <si>
    <t>Premije osiguranja</t>
  </si>
  <si>
    <t>Dodatna ulaganja na prijevoznim sredstvima</t>
  </si>
  <si>
    <t>K761018</t>
  </si>
  <si>
    <t>Računalne usluge</t>
  </si>
  <si>
    <t>Licence</t>
  </si>
  <si>
    <t>Nematerijalna imovina</t>
  </si>
  <si>
    <t>Rashodi za nabavu neproizvedene dugotrajne imovine</t>
  </si>
  <si>
    <t>Ulaganja u računalne programe</t>
  </si>
  <si>
    <t>K761007</t>
  </si>
  <si>
    <t>Ostala nematerijalna imovina</t>
  </si>
  <si>
    <t>Tekući prijenosu između proračunskih korisnika istog proračuna</t>
  </si>
  <si>
    <t>A587006</t>
  </si>
  <si>
    <t xml:space="preserve">Usluge telefona,pošte </t>
  </si>
  <si>
    <t>Naknada za korištenje privatnog automobila</t>
  </si>
  <si>
    <t>A819027</t>
  </si>
  <si>
    <t>tekući prijenosi</t>
  </si>
  <si>
    <t>Tekući prijenosi</t>
  </si>
  <si>
    <t>Tekuće donacije u novcu</t>
  </si>
  <si>
    <t>Tekuće donacije</t>
  </si>
  <si>
    <t>Ostali rashodi</t>
  </si>
  <si>
    <t>A587014</t>
  </si>
  <si>
    <t>JAČANJE TURISTIČKOG TRŽIŠTA I LJUDSKIH POTENCIJALA U TURIZMU</t>
  </si>
  <si>
    <t>Subvencije trgovačkim društvima u javnom sektoru</t>
  </si>
  <si>
    <t>Naknade troškovima izvan radnog odnosa</t>
  </si>
  <si>
    <t>Tekuće pomoći proračunskim korisnicima drugih proračuna</t>
  </si>
  <si>
    <t>Tekuće pomoći unutar općeg proračuna</t>
  </si>
  <si>
    <t>Pomoći dane u inozemstvu i unutar općeg proračuna</t>
  </si>
  <si>
    <t>A761038</t>
  </si>
  <si>
    <t>Motorni benzin i dizel gorivo</t>
  </si>
  <si>
    <t>Usluge telefona, prijevoza, rent-car</t>
  </si>
  <si>
    <t>A587055</t>
  </si>
  <si>
    <t>KONKURENTNOST TURISTIČKOG GOSPODARSTVA</t>
  </si>
  <si>
    <t xml:space="preserve">Rashodi za usluge </t>
  </si>
  <si>
    <t>Subvencije trgovačkim društvima</t>
  </si>
  <si>
    <t>Subvencije obrtnicima</t>
  </si>
  <si>
    <t>Subvencije</t>
  </si>
  <si>
    <t>Kapitalne donacije građanima i kućanstvima</t>
  </si>
  <si>
    <t>Kapitalne pomoći kreditnim i ostalim financijskim institucijama te trgovačkim društvima izvan javnog sektora</t>
  </si>
  <si>
    <t>Kapitalne pomoći poljoprivrednicima i obrtnicima</t>
  </si>
  <si>
    <t>A761044</t>
  </si>
  <si>
    <t>FOND ZA TURIZAM</t>
  </si>
  <si>
    <t>Kapitalne pomoći unutar općeg proračuna</t>
  </si>
  <si>
    <t>Pomoći unutar općeg proračuna</t>
  </si>
  <si>
    <t>Tekuće pomoći proračunskim korisnicima</t>
  </si>
  <si>
    <t>Kapitalne pomoći proračnskim korisnicima</t>
  </si>
  <si>
    <t>Pomoći proračunskim korisnicima drugih proračuna</t>
  </si>
  <si>
    <t>A587018</t>
  </si>
  <si>
    <t>Subvencije trgovačkim društvima izvan javnog sektora</t>
  </si>
  <si>
    <t>Subvencije poljoprivrednicima i obrtnicima</t>
  </si>
  <si>
    <t xml:space="preserve">Subvencije </t>
  </si>
  <si>
    <t>P3209</t>
  </si>
  <si>
    <t>A587001</t>
  </si>
  <si>
    <t>K819038</t>
  </si>
  <si>
    <t>Naknade za rad povjerenstava</t>
  </si>
  <si>
    <t>A587056</t>
  </si>
  <si>
    <t>plaće ( bruto)</t>
  </si>
  <si>
    <t>Naknada za korištenje službenog vozila u privatne svrhe</t>
  </si>
  <si>
    <t>Pomoći temeljem prijenosa EU sredstava</t>
  </si>
  <si>
    <t>Tekući prijenosi EU sredstava subjektima izvan općeg proračuna</t>
  </si>
  <si>
    <t>rashodi za nabavu neproizvodne dugotrajne imovine</t>
  </si>
  <si>
    <t>A587057</t>
  </si>
  <si>
    <t>zakupnine i najamnine</t>
  </si>
  <si>
    <t>Materijalni rashodi</t>
  </si>
  <si>
    <t>A587058</t>
  </si>
  <si>
    <t>Bruto plaće</t>
  </si>
  <si>
    <t>A587059</t>
  </si>
  <si>
    <t>A587061</t>
  </si>
  <si>
    <t>A587060</t>
  </si>
  <si>
    <t>IZVORI</t>
  </si>
  <si>
    <t>31</t>
  </si>
  <si>
    <t>ukupno</t>
  </si>
  <si>
    <t>32</t>
  </si>
  <si>
    <t>ukupno ZA LIMITE</t>
  </si>
  <si>
    <t>UKUPNO PO IZVORIMA</t>
  </si>
  <si>
    <t>UKUPNO PO AKTIVNOSTIMA</t>
  </si>
  <si>
    <t>LIMITI</t>
  </si>
  <si>
    <t>Kapitalni prijenosi između proračunskih kosrisnika istog proračuna</t>
  </si>
  <si>
    <t>PLAN 2021.</t>
  </si>
  <si>
    <t>proračun</t>
  </si>
  <si>
    <t>Pomoći dane u inozemstvo i unutar općeg proračuna</t>
  </si>
  <si>
    <t>Ugovorene kazne</t>
  </si>
  <si>
    <t>Subvencije trgovačkim društvima iz EU sredstava</t>
  </si>
  <si>
    <t>Nematerijalna proizvedena imovina</t>
  </si>
  <si>
    <t>Rahodi za materijal i energiju</t>
  </si>
  <si>
    <t>Prijenosi između proračunskih korisnika istog proračuna</t>
  </si>
  <si>
    <t>Subvencije trgovačkim društvima, zadrugama, poljoprivrednicima i obrtnicima izvan javnog sektora</t>
  </si>
  <si>
    <t>Subvencije trgovačkim društvima, zadrugama, poljoprivrednicima i obrtnicima iz EU sredstava</t>
  </si>
  <si>
    <t>Nematerijalna proizvedena  imovina</t>
  </si>
  <si>
    <t>KONTO</t>
  </si>
  <si>
    <t>ADMINISTRACIJA I UPRAVLJANJE</t>
  </si>
  <si>
    <t>OBNOVA VOZNOG PARKA</t>
  </si>
  <si>
    <t>INFORMATIZACIJA MINISTARSTVA</t>
  </si>
  <si>
    <t>IZRADA STUDIJE HRVATSKOG TURIZMA</t>
  </si>
  <si>
    <t>MEĐUNARODNA SURADNJA</t>
  </si>
  <si>
    <t>POTICAJ ZA POVEĆANJE SIGURNOSTI TURISTA - HGSS</t>
  </si>
  <si>
    <t>KATEGORIZACIJA</t>
  </si>
  <si>
    <t>PROGRAMI SUBVENCIONIRANJA KREDITNIH PROGRAMA U TURIZMU</t>
  </si>
  <si>
    <t>TURISTIČKA PROMIDŽBA REPUBLIKE HRVATSKE</t>
  </si>
  <si>
    <t>OP UČINKOVITI LJUDSKI POTENCIJALI 2014-2020, PRIORITET 2,3,5</t>
  </si>
  <si>
    <t>OP KONKURENTNOST I KOHEZIJA PRIORITETI 2,3</t>
  </si>
  <si>
    <t>PODRŠKA UPRAVLJANJU STRATEGIJOM EU ZA JADRANSKU I JONSKU REGIJU(EUSAIR)</t>
  </si>
  <si>
    <t>PROGRAM SUFINANCIRANJA ULAGANJA U KONTINENTALNU TURISTIČKU INFRASTRUKTURU</t>
  </si>
  <si>
    <t>HRVATSKI TURISTIČKI VAUCHER CRO-KARTICA</t>
  </si>
  <si>
    <t>Rashodi i usluge</t>
  </si>
  <si>
    <t>STRUČNI ISPITI TURISTIČKIH ZAJEDNICA</t>
  </si>
  <si>
    <t>642190200 Izvor 43</t>
  </si>
  <si>
    <t>T587062</t>
  </si>
  <si>
    <t>PRESJEDANJE REPUBLIKE HRVATSKE EUROPSKOM UNIJOM</t>
  </si>
  <si>
    <t>PROJEKTI EUROPSKE TERITORIJALNE SURADNJE INHERIT</t>
  </si>
  <si>
    <t>Tekući prijenosi između proračunskih korisnika istog proračuna temeljem prijenosa EU sredstava</t>
  </si>
  <si>
    <t>Tekuće donacije iz EU sredstava</t>
  </si>
  <si>
    <t>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</si>
</sst>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3F3F3F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7" fillId="0" borderId="0"/>
  </cellStyleXfs>
  <cellXfs count="193">
    <xf numFmtId="0" fontId="0" fillId="0" borderId="0" xfId="0"/>
    <xf numFmtId="3" fontId="6" fillId="10" borderId="4" xfId="1" applyNumberFormat="1" applyFont="1" applyFill="1" applyBorder="1" applyAlignment="1">
      <alignment horizontal="right" vertical="center"/>
    </xf>
    <xf numFmtId="0" fontId="6" fillId="10" borderId="4" xfId="6" applyFont="1" applyFill="1" applyBorder="1" applyAlignment="1">
      <alignment horizontal="left" vertical="center" wrapText="1"/>
    </xf>
    <xf numFmtId="0" fontId="6" fillId="15" borderId="4" xfId="6" applyFont="1" applyFill="1" applyBorder="1" applyAlignment="1">
      <alignment horizontal="left" vertical="center" wrapText="1"/>
    </xf>
    <xf numFmtId="0" fontId="10" fillId="0" borderId="0" xfId="0" applyFont="1"/>
    <xf numFmtId="49" fontId="8" fillId="7" borderId="3" xfId="0" applyNumberFormat="1" applyFont="1" applyFill="1" applyBorder="1" applyAlignment="1">
      <alignment horizontal="center" vertical="center" wrapText="1"/>
    </xf>
    <xf numFmtId="49" fontId="8" fillId="7" borderId="4" xfId="0" applyNumberFormat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3" fontId="8" fillId="7" borderId="4" xfId="0" applyNumberFormat="1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left" vertical="center" wrapText="1"/>
    </xf>
    <xf numFmtId="3" fontId="8" fillId="8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 wrapText="1"/>
    </xf>
    <xf numFmtId="49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 wrapText="1"/>
    </xf>
    <xf numFmtId="49" fontId="8" fillId="9" borderId="4" xfId="0" applyNumberFormat="1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right" vertical="center"/>
    </xf>
    <xf numFmtId="0" fontId="8" fillId="9" borderId="4" xfId="0" applyFont="1" applyFill="1" applyBorder="1" applyAlignment="1">
      <alignment horizontal="left" vertical="center" wrapText="1"/>
    </xf>
    <xf numFmtId="3" fontId="8" fillId="9" borderId="4" xfId="0" applyNumberFormat="1" applyFont="1" applyFill="1" applyBorder="1" applyAlignment="1">
      <alignment horizontal="right" vertical="center"/>
    </xf>
    <xf numFmtId="0" fontId="6" fillId="11" borderId="4" xfId="0" applyFont="1" applyFill="1" applyBorder="1" applyAlignment="1">
      <alignment horizontal="right" vertical="center" wrapText="1"/>
    </xf>
    <xf numFmtId="49" fontId="6" fillId="11" borderId="4" xfId="0" applyNumberFormat="1" applyFont="1" applyFill="1" applyBorder="1" applyAlignment="1">
      <alignment horizontal="right" vertical="center"/>
    </xf>
    <xf numFmtId="0" fontId="6" fillId="11" borderId="4" xfId="0" applyFont="1" applyFill="1" applyBorder="1" applyAlignment="1">
      <alignment horizontal="right" vertical="center"/>
    </xf>
    <xf numFmtId="0" fontId="6" fillId="11" borderId="4" xfId="0" applyFont="1" applyFill="1" applyBorder="1" applyAlignment="1">
      <alignment horizontal="left" vertical="center" wrapText="1"/>
    </xf>
    <xf numFmtId="3" fontId="6" fillId="11" borderId="4" xfId="0" applyNumberFormat="1" applyFont="1" applyFill="1" applyBorder="1" applyAlignment="1">
      <alignment horizontal="right" vertical="center"/>
    </xf>
    <xf numFmtId="0" fontId="9" fillId="0" borderId="0" xfId="0" applyFont="1"/>
    <xf numFmtId="0" fontId="6" fillId="10" borderId="4" xfId="0" applyFont="1" applyFill="1" applyBorder="1" applyAlignment="1">
      <alignment horizontal="right" vertical="center" wrapText="1"/>
    </xf>
    <xf numFmtId="49" fontId="6" fillId="10" borderId="4" xfId="0" applyNumberFormat="1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right" vertical="center"/>
    </xf>
    <xf numFmtId="0" fontId="6" fillId="10" borderId="4" xfId="0" applyFont="1" applyFill="1" applyBorder="1" applyAlignment="1">
      <alignment horizontal="left" vertical="center" wrapText="1"/>
    </xf>
    <xf numFmtId="3" fontId="6" fillId="10" borderId="4" xfId="0" applyNumberFormat="1" applyFont="1" applyFill="1" applyBorder="1" applyAlignment="1">
      <alignment horizontal="right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right" vertical="center" wrapText="1"/>
    </xf>
    <xf numFmtId="49" fontId="6" fillId="9" borderId="4" xfId="0" applyNumberFormat="1" applyFont="1" applyFill="1" applyBorder="1" applyAlignment="1">
      <alignment horizontal="right" vertical="center"/>
    </xf>
    <xf numFmtId="3" fontId="6" fillId="9" borderId="4" xfId="0" applyNumberFormat="1" applyFont="1" applyFill="1" applyBorder="1" applyAlignment="1">
      <alignment horizontal="right" vertical="center"/>
    </xf>
    <xf numFmtId="0" fontId="8" fillId="8" borderId="4" xfId="0" applyFont="1" applyFill="1" applyBorder="1" applyAlignment="1">
      <alignment horizontal="right" vertical="center" wrapText="1"/>
    </xf>
    <xf numFmtId="0" fontId="8" fillId="8" borderId="4" xfId="0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right" vertical="center" wrapText="1"/>
    </xf>
    <xf numFmtId="49" fontId="6" fillId="12" borderId="4" xfId="0" applyNumberFormat="1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right" vertical="center"/>
    </xf>
    <xf numFmtId="0" fontId="6" fillId="12" borderId="4" xfId="0" applyFont="1" applyFill="1" applyBorder="1" applyAlignment="1">
      <alignment horizontal="left" vertical="center" wrapText="1"/>
    </xf>
    <xf numFmtId="3" fontId="6" fillId="12" borderId="4" xfId="0" applyNumberFormat="1" applyFont="1" applyFill="1" applyBorder="1" applyAlignment="1">
      <alignment horizontal="right" vertical="center"/>
    </xf>
    <xf numFmtId="0" fontId="8" fillId="13" borderId="4" xfId="0" applyFont="1" applyFill="1" applyBorder="1" applyAlignment="1">
      <alignment horizontal="left" vertical="center" wrapText="1"/>
    </xf>
    <xf numFmtId="3" fontId="6" fillId="9" borderId="4" xfId="0" applyNumberFormat="1" applyFont="1" applyFill="1" applyBorder="1" applyAlignment="1">
      <alignment vertical="center"/>
    </xf>
    <xf numFmtId="3" fontId="8" fillId="9" borderId="4" xfId="0" applyNumberFormat="1" applyFont="1" applyFill="1" applyBorder="1" applyAlignment="1">
      <alignment vertical="center"/>
    </xf>
    <xf numFmtId="0" fontId="8" fillId="10" borderId="3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 wrapText="1"/>
    </xf>
    <xf numFmtId="3" fontId="6" fillId="10" borderId="4" xfId="0" applyNumberFormat="1" applyFont="1" applyFill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11" borderId="4" xfId="0" applyNumberFormat="1" applyFont="1" applyFill="1" applyBorder="1" applyAlignment="1">
      <alignment vertical="center"/>
    </xf>
    <xf numFmtId="0" fontId="6" fillId="14" borderId="4" xfId="0" applyFont="1" applyFill="1" applyBorder="1" applyAlignment="1">
      <alignment horizontal="right" vertical="center" wrapText="1"/>
    </xf>
    <xf numFmtId="49" fontId="6" fillId="14" borderId="4" xfId="0" applyNumberFormat="1" applyFont="1" applyFill="1" applyBorder="1" applyAlignment="1">
      <alignment horizontal="right" vertical="center"/>
    </xf>
    <xf numFmtId="0" fontId="8" fillId="14" borderId="4" xfId="0" applyFont="1" applyFill="1" applyBorder="1" applyAlignment="1">
      <alignment horizontal="right" vertical="center"/>
    </xf>
    <xf numFmtId="0" fontId="8" fillId="14" borderId="4" xfId="0" applyFont="1" applyFill="1" applyBorder="1" applyAlignment="1">
      <alignment horizontal="left" vertical="center" wrapText="1"/>
    </xf>
    <xf numFmtId="3" fontId="6" fillId="14" borderId="4" xfId="0" applyNumberFormat="1" applyFont="1" applyFill="1" applyBorder="1" applyAlignment="1">
      <alignment horizontal="right" vertical="center"/>
    </xf>
    <xf numFmtId="3" fontId="8" fillId="14" borderId="4" xfId="0" applyNumberFormat="1" applyFont="1" applyFill="1" applyBorder="1" applyAlignment="1">
      <alignment horizontal="right" vertical="center"/>
    </xf>
    <xf numFmtId="0" fontId="8" fillId="8" borderId="5" xfId="0" applyFont="1" applyFill="1" applyBorder="1" applyAlignment="1">
      <alignment horizontal="center" vertical="center" wrapText="1"/>
    </xf>
    <xf numFmtId="0" fontId="8" fillId="14" borderId="4" xfId="0" applyFont="1" applyFill="1" applyBorder="1" applyAlignment="1">
      <alignment horizontal="right" vertical="center" wrapText="1"/>
    </xf>
    <xf numFmtId="49" fontId="8" fillId="14" borderId="4" xfId="0" applyNumberFormat="1" applyFont="1" applyFill="1" applyBorder="1" applyAlignment="1">
      <alignment horizontal="right" vertical="center"/>
    </xf>
    <xf numFmtId="0" fontId="8" fillId="13" borderId="6" xfId="0" applyFont="1" applyFill="1" applyBorder="1" applyAlignment="1">
      <alignment horizontal="left" vertical="center" wrapText="1"/>
    </xf>
    <xf numFmtId="0" fontId="6" fillId="10" borderId="6" xfId="0" applyFont="1" applyFill="1" applyBorder="1" applyAlignment="1">
      <alignment horizontal="left" vertical="center" wrapText="1"/>
    </xf>
    <xf numFmtId="3" fontId="10" fillId="0" borderId="4" xfId="0" applyNumberFormat="1" applyFont="1" applyFill="1" applyBorder="1" applyAlignment="1">
      <alignment horizontal="right" vertical="center"/>
    </xf>
    <xf numFmtId="3" fontId="9" fillId="9" borderId="4" xfId="0" applyNumberFormat="1" applyFont="1" applyFill="1" applyBorder="1" applyAlignment="1">
      <alignment horizontal="right" vertical="center"/>
    </xf>
    <xf numFmtId="0" fontId="8" fillId="8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right" vertical="center" wrapText="1"/>
    </xf>
    <xf numFmtId="49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15" borderId="4" xfId="4" applyFont="1" applyFill="1" applyBorder="1" applyAlignment="1">
      <alignment horizontal="right" vertical="center" wrapText="1"/>
    </xf>
    <xf numFmtId="49" fontId="10" fillId="15" borderId="4" xfId="4" applyNumberFormat="1" applyFont="1" applyFill="1" applyBorder="1" applyAlignment="1">
      <alignment horizontal="right" vertical="center"/>
    </xf>
    <xf numFmtId="0" fontId="10" fillId="15" borderId="4" xfId="4" applyFont="1" applyFill="1" applyBorder="1" applyAlignment="1">
      <alignment horizontal="right" vertical="center"/>
    </xf>
    <xf numFmtId="0" fontId="10" fillId="15" borderId="4" xfId="4" applyFont="1" applyFill="1" applyBorder="1" applyAlignment="1">
      <alignment horizontal="left" vertical="center" wrapText="1"/>
    </xf>
    <xf numFmtId="3" fontId="10" fillId="15" borderId="4" xfId="4" applyNumberFormat="1" applyFont="1" applyFill="1" applyBorder="1" applyAlignment="1">
      <alignment horizontal="right" vertical="center"/>
    </xf>
    <xf numFmtId="0" fontId="9" fillId="9" borderId="4" xfId="0" applyFont="1" applyFill="1" applyBorder="1" applyAlignment="1">
      <alignment horizontal="right" vertical="center" wrapText="1"/>
    </xf>
    <xf numFmtId="49" fontId="9" fillId="9" borderId="4" xfId="0" applyNumberFormat="1" applyFont="1" applyFill="1" applyBorder="1" applyAlignment="1">
      <alignment horizontal="right" vertical="center"/>
    </xf>
    <xf numFmtId="0" fontId="9" fillId="9" borderId="4" xfId="0" applyFont="1" applyFill="1" applyBorder="1" applyAlignment="1">
      <alignment horizontal="right" vertical="center"/>
    </xf>
    <xf numFmtId="0" fontId="9" fillId="9" borderId="4" xfId="0" applyFont="1" applyFill="1" applyBorder="1" applyAlignment="1">
      <alignment horizontal="left" vertical="center" wrapText="1"/>
    </xf>
    <xf numFmtId="3" fontId="6" fillId="15" borderId="4" xfId="0" applyNumberFormat="1" applyFont="1" applyFill="1" applyBorder="1" applyAlignment="1">
      <alignment horizontal="right" vertical="center"/>
    </xf>
    <xf numFmtId="0" fontId="10" fillId="16" borderId="4" xfId="4" applyFont="1" applyFill="1" applyBorder="1" applyAlignment="1">
      <alignment horizontal="right" vertical="center" wrapText="1"/>
    </xf>
    <xf numFmtId="49" fontId="10" fillId="16" borderId="4" xfId="4" applyNumberFormat="1" applyFont="1" applyFill="1" applyBorder="1" applyAlignment="1">
      <alignment horizontal="right" vertical="center"/>
    </xf>
    <xf numFmtId="0" fontId="10" fillId="16" borderId="4" xfId="4" applyFont="1" applyFill="1" applyBorder="1" applyAlignment="1">
      <alignment horizontal="right" vertical="center"/>
    </xf>
    <xf numFmtId="0" fontId="10" fillId="16" borderId="4" xfId="4" applyFont="1" applyFill="1" applyBorder="1" applyAlignment="1">
      <alignment horizontal="left" vertical="center" wrapText="1"/>
    </xf>
    <xf numFmtId="3" fontId="10" fillId="16" borderId="4" xfId="4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15" borderId="4" xfId="5" applyFont="1" applyFill="1" applyBorder="1" applyAlignment="1">
      <alignment horizontal="right" vertical="center" wrapText="1"/>
    </xf>
    <xf numFmtId="49" fontId="10" fillId="15" borderId="4" xfId="5" applyNumberFormat="1" applyFont="1" applyFill="1" applyBorder="1" applyAlignment="1">
      <alignment horizontal="right" vertical="center"/>
    </xf>
    <xf numFmtId="0" fontId="10" fillId="15" borderId="4" xfId="5" applyFont="1" applyFill="1" applyBorder="1" applyAlignment="1">
      <alignment horizontal="right" vertical="center"/>
    </xf>
    <xf numFmtId="0" fontId="10" fillId="15" borderId="4" xfId="5" applyFont="1" applyFill="1" applyBorder="1" applyAlignment="1">
      <alignment horizontal="left" vertical="center" wrapText="1"/>
    </xf>
    <xf numFmtId="3" fontId="6" fillId="15" borderId="4" xfId="5" applyNumberFormat="1" applyFont="1" applyFill="1" applyBorder="1" applyAlignment="1">
      <alignment horizontal="right" vertical="center"/>
    </xf>
    <xf numFmtId="0" fontId="10" fillId="10" borderId="4" xfId="4" applyFont="1" applyFill="1" applyBorder="1" applyAlignment="1">
      <alignment horizontal="right" vertical="center" wrapText="1"/>
    </xf>
    <xf numFmtId="49" fontId="10" fillId="10" borderId="4" xfId="4" applyNumberFormat="1" applyFont="1" applyFill="1" applyBorder="1" applyAlignment="1">
      <alignment horizontal="right" vertical="center"/>
    </xf>
    <xf numFmtId="0" fontId="10" fillId="10" borderId="4" xfId="4" applyFont="1" applyFill="1" applyBorder="1" applyAlignment="1">
      <alignment horizontal="right" vertical="center"/>
    </xf>
    <xf numFmtId="0" fontId="10" fillId="10" borderId="4" xfId="4" applyFont="1" applyFill="1" applyBorder="1" applyAlignment="1">
      <alignment horizontal="left" vertical="center" wrapText="1"/>
    </xf>
    <xf numFmtId="3" fontId="10" fillId="10" borderId="4" xfId="4" applyNumberFormat="1" applyFont="1" applyFill="1" applyBorder="1" applyAlignment="1">
      <alignment horizontal="right" vertical="center"/>
    </xf>
    <xf numFmtId="0" fontId="10" fillId="15" borderId="4" xfId="0" applyFont="1" applyFill="1" applyBorder="1" applyAlignment="1">
      <alignment horizontal="right" vertical="center" wrapText="1"/>
    </xf>
    <xf numFmtId="0" fontId="10" fillId="15" borderId="4" xfId="0" applyFont="1" applyFill="1" applyBorder="1" applyAlignment="1">
      <alignment horizontal="left" vertical="center" wrapText="1"/>
    </xf>
    <xf numFmtId="0" fontId="10" fillId="10" borderId="4" xfId="0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left" vertical="center" wrapText="1"/>
    </xf>
    <xf numFmtId="0" fontId="6" fillId="15" borderId="4" xfId="0" applyFont="1" applyFill="1" applyBorder="1" applyAlignment="1">
      <alignment horizontal="right" vertical="center" wrapText="1"/>
    </xf>
    <xf numFmtId="0" fontId="6" fillId="15" borderId="4" xfId="0" applyFont="1" applyFill="1" applyBorder="1" applyAlignment="1">
      <alignment horizontal="left" vertical="center" wrapText="1"/>
    </xf>
    <xf numFmtId="0" fontId="10" fillId="0" borderId="4" xfId="0" applyFont="1" applyBorder="1"/>
    <xf numFmtId="3" fontId="10" fillId="0" borderId="0" xfId="0" applyNumberFormat="1" applyFont="1"/>
    <xf numFmtId="3" fontId="10" fillId="10" borderId="4" xfId="0" applyNumberFormat="1" applyFont="1" applyFill="1" applyBorder="1" applyAlignment="1">
      <alignment horizontal="right"/>
    </xf>
    <xf numFmtId="0" fontId="9" fillId="9" borderId="4" xfId="0" applyFont="1" applyFill="1" applyBorder="1"/>
    <xf numFmtId="3" fontId="9" fillId="9" borderId="4" xfId="0" applyNumberFormat="1" applyFont="1" applyFill="1" applyBorder="1" applyAlignment="1">
      <alignment horizontal="right"/>
    </xf>
    <xf numFmtId="0" fontId="6" fillId="15" borderId="4" xfId="0" applyFont="1" applyFill="1" applyBorder="1" applyAlignment="1">
      <alignment horizontal="right" vertical="center"/>
    </xf>
    <xf numFmtId="3" fontId="8" fillId="13" borderId="4" xfId="0" applyNumberFormat="1" applyFont="1" applyFill="1" applyBorder="1" applyAlignment="1">
      <alignment horizontal="right" vertical="center"/>
    </xf>
    <xf numFmtId="0" fontId="10" fillId="17" borderId="4" xfId="0" applyFont="1" applyFill="1" applyBorder="1" applyAlignment="1">
      <alignment horizontal="right" vertical="center" wrapText="1"/>
    </xf>
    <xf numFmtId="49" fontId="10" fillId="17" borderId="4" xfId="0" applyNumberFormat="1" applyFont="1" applyFill="1" applyBorder="1" applyAlignment="1">
      <alignment horizontal="right" vertical="center"/>
    </xf>
    <xf numFmtId="0" fontId="10" fillId="17" borderId="4" xfId="0" applyFont="1" applyFill="1" applyBorder="1" applyAlignment="1">
      <alignment horizontal="right" vertical="center"/>
    </xf>
    <xf numFmtId="0" fontId="10" fillId="17" borderId="4" xfId="0" applyFont="1" applyFill="1" applyBorder="1" applyAlignment="1">
      <alignment horizontal="left" vertical="center" wrapText="1"/>
    </xf>
    <xf numFmtId="3" fontId="6" fillId="17" borderId="4" xfId="0" applyNumberFormat="1" applyFont="1" applyFill="1" applyBorder="1" applyAlignment="1">
      <alignment horizontal="right" vertical="center"/>
    </xf>
    <xf numFmtId="0" fontId="10" fillId="18" borderId="4" xfId="4" applyFont="1" applyFill="1" applyBorder="1" applyAlignment="1">
      <alignment horizontal="right" vertical="center" wrapText="1"/>
    </xf>
    <xf numFmtId="49" fontId="10" fillId="18" borderId="4" xfId="4" applyNumberFormat="1" applyFont="1" applyFill="1" applyBorder="1" applyAlignment="1">
      <alignment horizontal="right" vertical="center"/>
    </xf>
    <xf numFmtId="0" fontId="10" fillId="18" borderId="4" xfId="4" applyFont="1" applyFill="1" applyBorder="1" applyAlignment="1">
      <alignment horizontal="right" vertical="center"/>
    </xf>
    <xf numFmtId="0" fontId="10" fillId="18" borderId="4" xfId="4" applyFont="1" applyFill="1" applyBorder="1" applyAlignment="1">
      <alignment horizontal="left" vertical="center" wrapText="1"/>
    </xf>
    <xf numFmtId="3" fontId="6" fillId="18" borderId="4" xfId="0" applyNumberFormat="1" applyFont="1" applyFill="1" applyBorder="1" applyAlignment="1">
      <alignment horizontal="right" vertical="center"/>
    </xf>
    <xf numFmtId="0" fontId="10" fillId="19" borderId="4" xfId="4" applyFont="1" applyFill="1" applyBorder="1" applyAlignment="1">
      <alignment horizontal="right" vertical="center" wrapText="1"/>
    </xf>
    <xf numFmtId="49" fontId="10" fillId="19" borderId="4" xfId="4" applyNumberFormat="1" applyFont="1" applyFill="1" applyBorder="1" applyAlignment="1">
      <alignment horizontal="right" vertical="center"/>
    </xf>
    <xf numFmtId="0" fontId="10" fillId="19" borderId="4" xfId="4" applyFont="1" applyFill="1" applyBorder="1" applyAlignment="1">
      <alignment horizontal="right" vertical="center"/>
    </xf>
    <xf numFmtId="0" fontId="10" fillId="19" borderId="4" xfId="4" applyFont="1" applyFill="1" applyBorder="1" applyAlignment="1">
      <alignment horizontal="left" vertical="center" wrapText="1"/>
    </xf>
    <xf numFmtId="3" fontId="6" fillId="19" borderId="4" xfId="0" applyNumberFormat="1" applyFont="1" applyFill="1" applyBorder="1" applyAlignment="1">
      <alignment horizontal="right" vertical="center"/>
    </xf>
    <xf numFmtId="49" fontId="10" fillId="10" borderId="4" xfId="0" applyNumberFormat="1" applyFont="1" applyFill="1" applyBorder="1" applyAlignment="1">
      <alignment horizontal="right" vertical="center"/>
    </xf>
    <xf numFmtId="0" fontId="10" fillId="10" borderId="4" xfId="0" applyFont="1" applyFill="1" applyBorder="1" applyAlignment="1">
      <alignment horizontal="right" vertical="center"/>
    </xf>
    <xf numFmtId="0" fontId="10" fillId="25" borderId="4" xfId="0" applyFont="1" applyFill="1" applyBorder="1" applyAlignment="1">
      <alignment horizontal="right" vertical="center" wrapText="1"/>
    </xf>
    <xf numFmtId="49" fontId="10" fillId="25" borderId="4" xfId="0" applyNumberFormat="1" applyFont="1" applyFill="1" applyBorder="1" applyAlignment="1">
      <alignment horizontal="right" vertical="center"/>
    </xf>
    <xf numFmtId="0" fontId="10" fillId="25" borderId="4" xfId="0" applyFont="1" applyFill="1" applyBorder="1" applyAlignment="1">
      <alignment horizontal="right" vertical="center"/>
    </xf>
    <xf numFmtId="0" fontId="6" fillId="25" borderId="4" xfId="0" applyFont="1" applyFill="1" applyBorder="1" applyAlignment="1">
      <alignment horizontal="left" vertical="center" wrapText="1"/>
    </xf>
    <xf numFmtId="3" fontId="6" fillId="25" borderId="4" xfId="0" applyNumberFormat="1" applyFont="1" applyFill="1" applyBorder="1" applyAlignment="1">
      <alignment horizontal="right" vertical="center"/>
    </xf>
    <xf numFmtId="3" fontId="8" fillId="8" borderId="3" xfId="0" applyNumberFormat="1" applyFont="1" applyFill="1" applyBorder="1" applyAlignment="1">
      <alignment horizontal="right" vertical="center" wrapText="1"/>
    </xf>
    <xf numFmtId="49" fontId="10" fillId="15" borderId="4" xfId="0" applyNumberFormat="1" applyFont="1" applyFill="1" applyBorder="1" applyAlignment="1">
      <alignment horizontal="right" vertical="center"/>
    </xf>
    <xf numFmtId="0" fontId="10" fillId="15" borderId="4" xfId="0" applyFont="1" applyFill="1" applyBorder="1" applyAlignment="1">
      <alignment horizontal="right" vertical="center"/>
    </xf>
    <xf numFmtId="0" fontId="12" fillId="2" borderId="3" xfId="1" applyFont="1" applyBorder="1" applyAlignment="1">
      <alignment horizontal="center" vertical="center" wrapText="1"/>
    </xf>
    <xf numFmtId="3" fontId="8" fillId="15" borderId="4" xfId="0" applyNumberFormat="1" applyFont="1" applyFill="1" applyBorder="1" applyAlignment="1">
      <alignment horizontal="right" vertical="center"/>
    </xf>
    <xf numFmtId="0" fontId="6" fillId="20" borderId="4" xfId="0" applyFont="1" applyFill="1" applyBorder="1" applyAlignment="1">
      <alignment horizontal="right" vertical="center" wrapText="1"/>
    </xf>
    <xf numFmtId="49" fontId="10" fillId="20" borderId="4" xfId="0" applyNumberFormat="1" applyFont="1" applyFill="1" applyBorder="1" applyAlignment="1">
      <alignment horizontal="right" vertical="center"/>
    </xf>
    <xf numFmtId="0" fontId="6" fillId="20" borderId="4" xfId="0" applyFont="1" applyFill="1" applyBorder="1" applyAlignment="1">
      <alignment horizontal="right" vertical="center"/>
    </xf>
    <xf numFmtId="0" fontId="6" fillId="20" borderId="4" xfId="0" applyFont="1" applyFill="1" applyBorder="1" applyAlignment="1">
      <alignment horizontal="left" vertical="center" wrapText="1"/>
    </xf>
    <xf numFmtId="3" fontId="6" fillId="20" borderId="4" xfId="0" applyNumberFormat="1" applyFont="1" applyFill="1" applyBorder="1" applyAlignment="1">
      <alignment horizontal="right" vertical="center"/>
    </xf>
    <xf numFmtId="0" fontId="10" fillId="9" borderId="4" xfId="0" applyFont="1" applyFill="1" applyBorder="1" applyAlignment="1">
      <alignment horizontal="right" vertical="center" wrapText="1"/>
    </xf>
    <xf numFmtId="49" fontId="10" fillId="9" borderId="4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/>
    </xf>
    <xf numFmtId="0" fontId="13" fillId="4" borderId="2" xfId="3" applyFont="1" applyAlignment="1">
      <alignment horizontal="center" vertical="center" wrapText="1"/>
    </xf>
    <xf numFmtId="3" fontId="8" fillId="22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3" fontId="8" fillId="23" borderId="4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left" vertical="center"/>
    </xf>
    <xf numFmtId="49" fontId="9" fillId="24" borderId="4" xfId="2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right" vertical="center"/>
    </xf>
    <xf numFmtId="0" fontId="9" fillId="20" borderId="4" xfId="0" applyFont="1" applyFill="1" applyBorder="1" applyAlignment="1">
      <alignment horizontal="right" vertical="center" wrapText="1"/>
    </xf>
    <xf numFmtId="49" fontId="9" fillId="20" borderId="4" xfId="0" applyNumberFormat="1" applyFont="1" applyFill="1" applyBorder="1" applyAlignment="1">
      <alignment horizontal="right" vertical="center"/>
    </xf>
    <xf numFmtId="0" fontId="8" fillId="13" borderId="4" xfId="0" applyFont="1" applyFill="1" applyBorder="1" applyAlignment="1">
      <alignment horizontal="right" vertical="center"/>
    </xf>
    <xf numFmtId="0" fontId="8" fillId="13" borderId="4" xfId="0" applyFont="1" applyFill="1" applyBorder="1" applyAlignment="1">
      <alignment horizontal="right" vertical="center" wrapText="1"/>
    </xf>
    <xf numFmtId="49" fontId="8" fillId="13" borderId="4" xfId="0" applyNumberFormat="1" applyFont="1" applyFill="1" applyBorder="1" applyAlignment="1">
      <alignment horizontal="right" vertical="center"/>
    </xf>
    <xf numFmtId="0" fontId="8" fillId="13" borderId="4" xfId="0" applyFont="1" applyFill="1" applyBorder="1" applyAlignment="1">
      <alignment horizontal="center" vertical="center"/>
    </xf>
    <xf numFmtId="49" fontId="10" fillId="15" borderId="4" xfId="0" applyNumberFormat="1" applyFont="1" applyFill="1" applyBorder="1" applyAlignment="1">
      <alignment horizontal="right" vertical="center" wrapText="1"/>
    </xf>
    <xf numFmtId="49" fontId="10" fillId="10" borderId="4" xfId="0" applyNumberFormat="1" applyFont="1" applyFill="1" applyBorder="1" applyAlignment="1">
      <alignment horizontal="right" vertical="center" wrapText="1"/>
    </xf>
    <xf numFmtId="0" fontId="10" fillId="26" borderId="4" xfId="0" applyFont="1" applyFill="1" applyBorder="1" applyAlignment="1">
      <alignment horizontal="right" vertical="center" wrapText="1"/>
    </xf>
    <xf numFmtId="49" fontId="10" fillId="26" borderId="4" xfId="0" applyNumberFormat="1" applyFont="1" applyFill="1" applyBorder="1" applyAlignment="1">
      <alignment horizontal="right" vertical="center"/>
    </xf>
    <xf numFmtId="0" fontId="10" fillId="26" borderId="4" xfId="0" applyFont="1" applyFill="1" applyBorder="1" applyAlignment="1">
      <alignment horizontal="right" vertical="center"/>
    </xf>
    <xf numFmtId="0" fontId="10" fillId="26" borderId="4" xfId="0" applyFont="1" applyFill="1" applyBorder="1" applyAlignment="1">
      <alignment horizontal="left" vertical="center" wrapText="1"/>
    </xf>
    <xf numFmtId="3" fontId="6" fillId="26" borderId="4" xfId="0" applyNumberFormat="1" applyFont="1" applyFill="1" applyBorder="1" applyAlignment="1">
      <alignment horizontal="right" vertical="center"/>
    </xf>
    <xf numFmtId="3" fontId="8" fillId="20" borderId="4" xfId="0" applyNumberFormat="1" applyFont="1" applyFill="1" applyBorder="1" applyAlignment="1">
      <alignment horizontal="right" vertical="center"/>
    </xf>
    <xf numFmtId="0" fontId="9" fillId="15" borderId="4" xfId="0" applyFont="1" applyFill="1" applyBorder="1" applyAlignment="1">
      <alignment horizontal="right" vertical="center" wrapText="1"/>
    </xf>
    <xf numFmtId="49" fontId="9" fillId="15" borderId="4" xfId="0" applyNumberFormat="1" applyFont="1" applyFill="1" applyBorder="1" applyAlignment="1">
      <alignment horizontal="right" vertical="center"/>
    </xf>
    <xf numFmtId="0" fontId="9" fillId="15" borderId="4" xfId="0" applyFont="1" applyFill="1" applyBorder="1" applyAlignment="1">
      <alignment horizontal="right" vertical="center"/>
    </xf>
    <xf numFmtId="3" fontId="10" fillId="10" borderId="4" xfId="0" applyNumberFormat="1" applyFont="1" applyFill="1" applyBorder="1" applyAlignment="1">
      <alignment horizontal="right" vertical="center"/>
    </xf>
    <xf numFmtId="0" fontId="10" fillId="21" borderId="4" xfId="0" applyFont="1" applyFill="1" applyBorder="1" applyAlignment="1">
      <alignment horizontal="right" vertical="center" wrapText="1"/>
    </xf>
    <xf numFmtId="49" fontId="10" fillId="21" borderId="4" xfId="0" applyNumberFormat="1" applyFont="1" applyFill="1" applyBorder="1" applyAlignment="1">
      <alignment horizontal="right" vertical="center"/>
    </xf>
    <xf numFmtId="0" fontId="10" fillId="21" borderId="4" xfId="0" applyFont="1" applyFill="1" applyBorder="1" applyAlignment="1">
      <alignment horizontal="right" vertical="center"/>
    </xf>
    <xf numFmtId="0" fontId="10" fillId="21" borderId="4" xfId="0" applyFont="1" applyFill="1" applyBorder="1" applyAlignment="1">
      <alignment horizontal="left" vertical="center" wrapText="1"/>
    </xf>
    <xf numFmtId="3" fontId="10" fillId="21" borderId="4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49" fontId="8" fillId="7" borderId="7" xfId="0" applyNumberFormat="1" applyFont="1" applyFill="1" applyBorder="1" applyAlignment="1">
      <alignment horizontal="center" vertical="center" wrapText="1"/>
    </xf>
    <xf numFmtId="49" fontId="8" fillId="7" borderId="6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</cellXfs>
  <cellStyles count="7">
    <cellStyle name="40% - Accent1" xfId="4" builtinId="31"/>
    <cellStyle name="60% - Accent1" xfId="5" builtinId="32"/>
    <cellStyle name="Input" xfId="2" builtinId="20"/>
    <cellStyle name="Neutral" xfId="1" builtinId="28"/>
    <cellStyle name="Normal" xfId="0" builtinId="0"/>
    <cellStyle name="Obično_List4" xfId="6"/>
    <cellStyle name="Output" xfId="3" builtinId="21"/>
  </cellStyles>
  <dxfs count="0"/>
  <tableStyles count="0" defaultTableStyle="TableStyleMedium2" defaultPivotStyle="PivotStyleLight16"/>
  <colors>
    <mruColors>
      <color rgb="FFFFFF99"/>
      <color rgb="FF99CCFF"/>
      <color rgb="FF73D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7"/>
  <sheetViews>
    <sheetView tabSelected="1" topLeftCell="A462" zoomScaleNormal="100" workbookViewId="0">
      <selection activeCell="J484" sqref="J484:L487"/>
    </sheetView>
  </sheetViews>
  <sheetFormatPr defaultRowHeight="12.75" x14ac:dyDescent="0.2"/>
  <cols>
    <col min="1" max="1" width="18" style="147" customWidth="1"/>
    <col min="2" max="2" width="12.28515625" style="148" customWidth="1"/>
    <col min="3" max="3" width="5" style="149" customWidth="1"/>
    <col min="4" max="4" width="12.28515625" style="149" customWidth="1"/>
    <col min="5" max="5" width="52.42578125" style="160" customWidth="1"/>
    <col min="6" max="8" width="20.7109375" style="89" customWidth="1"/>
    <col min="9" max="9" width="9.140625" style="4"/>
    <col min="10" max="10" width="11.140625" style="4" bestFit="1" customWidth="1"/>
    <col min="11" max="11" width="13.28515625" style="4" customWidth="1"/>
    <col min="12" max="12" width="11.140625" style="4" bestFit="1" customWidth="1"/>
    <col min="13" max="13" width="12.140625" style="4" customWidth="1"/>
    <col min="14" max="14" width="10.5703125" style="4" customWidth="1"/>
    <col min="15" max="15" width="12.140625" style="4" customWidth="1"/>
    <col min="16" max="16384" width="9.140625" style="4"/>
  </cols>
  <sheetData>
    <row r="1" spans="1:8" x14ac:dyDescent="0.2">
      <c r="A1" s="6" t="s">
        <v>0</v>
      </c>
      <c r="B1" s="6" t="s">
        <v>1</v>
      </c>
      <c r="C1" s="6" t="s">
        <v>2</v>
      </c>
      <c r="D1" s="6" t="s">
        <v>3</v>
      </c>
      <c r="E1" s="164" t="s">
        <v>4</v>
      </c>
      <c r="F1" s="7" t="s">
        <v>5</v>
      </c>
      <c r="G1" s="7" t="s">
        <v>6</v>
      </c>
      <c r="H1" s="7" t="s">
        <v>148</v>
      </c>
    </row>
    <row r="2" spans="1:8" x14ac:dyDescent="0.2">
      <c r="A2" s="190" t="s">
        <v>7</v>
      </c>
      <c r="B2" s="191" t="s">
        <v>8</v>
      </c>
      <c r="C2" s="191" t="s">
        <v>9</v>
      </c>
      <c r="D2" s="191" t="s">
        <v>10</v>
      </c>
      <c r="E2" s="191" t="s">
        <v>11</v>
      </c>
      <c r="F2" s="192">
        <v>6</v>
      </c>
      <c r="G2" s="192">
        <v>7</v>
      </c>
      <c r="H2" s="192">
        <v>8</v>
      </c>
    </row>
    <row r="3" spans="1:8" x14ac:dyDescent="0.2">
      <c r="A3" s="5" t="s">
        <v>12</v>
      </c>
      <c r="B3" s="6"/>
      <c r="C3" s="6"/>
      <c r="D3" s="6"/>
      <c r="E3" s="6"/>
      <c r="F3" s="8">
        <f>SUM(F4+F68+F81+F96+F101+F120+F127+F146+F154+F170+F185+F190+F202+F206+F292+F361+F403+F446+F451+F119+F459)</f>
        <v>195061744</v>
      </c>
      <c r="G3" s="8">
        <f>SUM(G4+G68+G81+G96+G101+G120+G127+G146+G154+G170+G185+G190+G202+G206+G292+G361+G403+G446+G451+G119+G459)</f>
        <v>195708526</v>
      </c>
      <c r="H3" s="8">
        <f>SUM(H4+H68+H81+H96+H101+H120+H127+H146+H154+H170+H185+H190+H202+H206+H292+H361+H403+H446+H451+H119)</f>
        <v>181152091</v>
      </c>
    </row>
    <row r="4" spans="1:8" x14ac:dyDescent="0.2">
      <c r="A4" s="9" t="s">
        <v>13</v>
      </c>
      <c r="B4" s="10"/>
      <c r="C4" s="10"/>
      <c r="D4" s="10"/>
      <c r="E4" s="11" t="s">
        <v>160</v>
      </c>
      <c r="F4" s="12">
        <f>SUM(F8+F10+F13+F19+F25+F34+F38+F45+F50+F53+F57+F63+F66)</f>
        <v>34017463</v>
      </c>
      <c r="G4" s="12">
        <f>SUM(G8+G10+G13+G19+G25+G34+G38+G45+G50+G53+G57+G63+G66)</f>
        <v>31876552</v>
      </c>
      <c r="H4" s="12">
        <f>SUM(H8+H10+H13+H19+H25+H34+H38+H45+H50+H53+H57+H63+H66)</f>
        <v>31965075</v>
      </c>
    </row>
    <row r="5" spans="1:8" x14ac:dyDescent="0.2">
      <c r="A5" s="9" t="s">
        <v>14</v>
      </c>
      <c r="B5" s="13">
        <v>11</v>
      </c>
      <c r="C5" s="14" t="s">
        <v>15</v>
      </c>
      <c r="D5" s="15">
        <v>3111</v>
      </c>
      <c r="E5" s="16" t="s">
        <v>16</v>
      </c>
      <c r="F5" s="189">
        <v>19926239</v>
      </c>
      <c r="G5" s="189">
        <v>17584000</v>
      </c>
      <c r="H5" s="189">
        <v>17800000</v>
      </c>
    </row>
    <row r="6" spans="1:8" x14ac:dyDescent="0.2">
      <c r="A6" s="9"/>
      <c r="B6" s="13">
        <v>11</v>
      </c>
      <c r="C6" s="14" t="s">
        <v>15</v>
      </c>
      <c r="D6" s="15">
        <v>3113</v>
      </c>
      <c r="E6" s="16" t="s">
        <v>17</v>
      </c>
      <c r="F6" s="189">
        <v>400000</v>
      </c>
      <c r="G6" s="189">
        <v>400000</v>
      </c>
      <c r="H6" s="189">
        <v>400000</v>
      </c>
    </row>
    <row r="7" spans="1:8" x14ac:dyDescent="0.2">
      <c r="A7" s="9"/>
      <c r="B7" s="13">
        <v>11</v>
      </c>
      <c r="C7" s="14" t="s">
        <v>15</v>
      </c>
      <c r="D7" s="15">
        <v>3114</v>
      </c>
      <c r="E7" s="16" t="s">
        <v>18</v>
      </c>
      <c r="F7" s="189">
        <v>0</v>
      </c>
      <c r="G7" s="189">
        <v>0</v>
      </c>
      <c r="H7" s="189">
        <v>0</v>
      </c>
    </row>
    <row r="8" spans="1:8" x14ac:dyDescent="0.2">
      <c r="A8" s="9"/>
      <c r="B8" s="19"/>
      <c r="C8" s="20"/>
      <c r="D8" s="21">
        <v>311</v>
      </c>
      <c r="E8" s="22" t="s">
        <v>19</v>
      </c>
      <c r="F8" s="23">
        <f t="shared" ref="F8:H8" si="0">SUM(F5:F7)</f>
        <v>20326239</v>
      </c>
      <c r="G8" s="23">
        <f t="shared" si="0"/>
        <v>17984000</v>
      </c>
      <c r="H8" s="23">
        <f t="shared" si="0"/>
        <v>18200000</v>
      </c>
    </row>
    <row r="9" spans="1:8" x14ac:dyDescent="0.2">
      <c r="A9" s="9"/>
      <c r="B9" s="13">
        <v>11</v>
      </c>
      <c r="C9" s="14" t="s">
        <v>15</v>
      </c>
      <c r="D9" s="15">
        <v>3121</v>
      </c>
      <c r="E9" s="16" t="s">
        <v>20</v>
      </c>
      <c r="F9" s="189">
        <v>502572</v>
      </c>
      <c r="G9" s="189">
        <v>447500</v>
      </c>
      <c r="H9" s="189">
        <v>450000</v>
      </c>
    </row>
    <row r="10" spans="1:8" x14ac:dyDescent="0.2">
      <c r="A10" s="9"/>
      <c r="B10" s="19"/>
      <c r="C10" s="20"/>
      <c r="D10" s="21">
        <v>312</v>
      </c>
      <c r="E10" s="22" t="s">
        <v>20</v>
      </c>
      <c r="F10" s="23">
        <f t="shared" ref="F10:H10" si="1">SUM(F9)</f>
        <v>502572</v>
      </c>
      <c r="G10" s="23">
        <f t="shared" si="1"/>
        <v>447500</v>
      </c>
      <c r="H10" s="23">
        <f t="shared" si="1"/>
        <v>450000</v>
      </c>
    </row>
    <row r="11" spans="1:8" x14ac:dyDescent="0.2">
      <c r="A11" s="9"/>
      <c r="B11" s="13">
        <v>11</v>
      </c>
      <c r="C11" s="14" t="s">
        <v>15</v>
      </c>
      <c r="D11" s="15">
        <v>3132</v>
      </c>
      <c r="E11" s="16" t="s">
        <v>21</v>
      </c>
      <c r="F11" s="189">
        <v>4217188</v>
      </c>
      <c r="G11" s="189">
        <v>3710665</v>
      </c>
      <c r="H11" s="189">
        <v>3744665</v>
      </c>
    </row>
    <row r="12" spans="1:8" x14ac:dyDescent="0.2">
      <c r="A12" s="9"/>
      <c r="B12" s="13">
        <v>11</v>
      </c>
      <c r="C12" s="14" t="s">
        <v>15</v>
      </c>
      <c r="D12" s="15">
        <v>3133</v>
      </c>
      <c r="E12" s="16" t="s">
        <v>22</v>
      </c>
      <c r="F12" s="189">
        <v>300000</v>
      </c>
      <c r="G12" s="189">
        <v>296000</v>
      </c>
      <c r="H12" s="189">
        <v>300000</v>
      </c>
    </row>
    <row r="13" spans="1:8" x14ac:dyDescent="0.2">
      <c r="A13" s="9"/>
      <c r="B13" s="19"/>
      <c r="C13" s="20"/>
      <c r="D13" s="21">
        <v>313</v>
      </c>
      <c r="E13" s="22" t="s">
        <v>23</v>
      </c>
      <c r="F13" s="23">
        <f t="shared" ref="F13:H13" si="2">SUM(F11:F12)</f>
        <v>4517188</v>
      </c>
      <c r="G13" s="23">
        <f t="shared" si="2"/>
        <v>4006665</v>
      </c>
      <c r="H13" s="23">
        <f t="shared" si="2"/>
        <v>4044665</v>
      </c>
    </row>
    <row r="14" spans="1:8" x14ac:dyDescent="0.2">
      <c r="A14" s="9"/>
      <c r="B14" s="19"/>
      <c r="C14" s="20"/>
      <c r="D14" s="21">
        <v>31</v>
      </c>
      <c r="E14" s="22" t="s">
        <v>24</v>
      </c>
      <c r="F14" s="23">
        <f>SUM(F8+F10+F13)</f>
        <v>25345999</v>
      </c>
      <c r="G14" s="23">
        <f>SUM(G8+G10+G13)</f>
        <v>22438165</v>
      </c>
      <c r="H14" s="23">
        <f>SUM(H8+H10+H13)</f>
        <v>22694665</v>
      </c>
    </row>
    <row r="15" spans="1:8" x14ac:dyDescent="0.2">
      <c r="A15" s="9"/>
      <c r="B15" s="13">
        <v>11</v>
      </c>
      <c r="C15" s="14" t="s">
        <v>15</v>
      </c>
      <c r="D15" s="15">
        <v>3211</v>
      </c>
      <c r="E15" s="16" t="s">
        <v>25</v>
      </c>
      <c r="F15" s="189">
        <v>1235408</v>
      </c>
      <c r="G15" s="189">
        <v>1156587</v>
      </c>
      <c r="H15" s="189">
        <v>1138610</v>
      </c>
    </row>
    <row r="16" spans="1:8" x14ac:dyDescent="0.2">
      <c r="A16" s="9"/>
      <c r="B16" s="13">
        <v>11</v>
      </c>
      <c r="C16" s="14" t="s">
        <v>15</v>
      </c>
      <c r="D16" s="15">
        <v>3212</v>
      </c>
      <c r="E16" s="16" t="s">
        <v>26</v>
      </c>
      <c r="F16" s="189">
        <v>500000</v>
      </c>
      <c r="G16" s="189">
        <v>500000</v>
      </c>
      <c r="H16" s="189">
        <v>500000</v>
      </c>
    </row>
    <row r="17" spans="1:8" x14ac:dyDescent="0.2">
      <c r="A17" s="9"/>
      <c r="B17" s="13">
        <v>11</v>
      </c>
      <c r="C17" s="14" t="s">
        <v>15</v>
      </c>
      <c r="D17" s="15">
        <v>3213</v>
      </c>
      <c r="E17" s="16" t="s">
        <v>27</v>
      </c>
      <c r="F17" s="18">
        <v>120000</v>
      </c>
      <c r="G17" s="18">
        <v>120000</v>
      </c>
      <c r="H17" s="18">
        <v>120000</v>
      </c>
    </row>
    <row r="18" spans="1:8" x14ac:dyDescent="0.2">
      <c r="A18" s="9"/>
      <c r="B18" s="13">
        <v>11</v>
      </c>
      <c r="C18" s="14" t="s">
        <v>15</v>
      </c>
      <c r="D18" s="15">
        <v>3214</v>
      </c>
      <c r="E18" s="16" t="s">
        <v>28</v>
      </c>
      <c r="F18" s="18">
        <v>150000</v>
      </c>
      <c r="G18" s="18">
        <v>150000</v>
      </c>
      <c r="H18" s="18">
        <v>150000</v>
      </c>
    </row>
    <row r="19" spans="1:8" x14ac:dyDescent="0.2">
      <c r="A19" s="9"/>
      <c r="B19" s="19"/>
      <c r="C19" s="20"/>
      <c r="D19" s="21">
        <v>321</v>
      </c>
      <c r="E19" s="22" t="s">
        <v>29</v>
      </c>
      <c r="F19" s="23">
        <f t="shared" ref="F19:H19" si="3">SUM(F15:F18)</f>
        <v>2005408</v>
      </c>
      <c r="G19" s="23">
        <f t="shared" si="3"/>
        <v>1926587</v>
      </c>
      <c r="H19" s="23">
        <f t="shared" si="3"/>
        <v>1908610</v>
      </c>
    </row>
    <row r="20" spans="1:8" x14ac:dyDescent="0.2">
      <c r="A20" s="9"/>
      <c r="B20" s="13">
        <v>11</v>
      </c>
      <c r="C20" s="14" t="s">
        <v>15</v>
      </c>
      <c r="D20" s="15">
        <v>3221</v>
      </c>
      <c r="E20" s="16" t="s">
        <v>30</v>
      </c>
      <c r="F20" s="189">
        <v>289232</v>
      </c>
      <c r="G20" s="189">
        <v>250000</v>
      </c>
      <c r="H20" s="189">
        <v>250000</v>
      </c>
    </row>
    <row r="21" spans="1:8" x14ac:dyDescent="0.2">
      <c r="A21" s="9"/>
      <c r="B21" s="13">
        <v>11</v>
      </c>
      <c r="C21" s="14" t="s">
        <v>15</v>
      </c>
      <c r="D21" s="15">
        <v>3223</v>
      </c>
      <c r="E21" s="16" t="s">
        <v>31</v>
      </c>
      <c r="F21" s="189">
        <v>400000</v>
      </c>
      <c r="G21" s="189">
        <v>400000</v>
      </c>
      <c r="H21" s="189">
        <v>400000</v>
      </c>
    </row>
    <row r="22" spans="1:8" x14ac:dyDescent="0.2">
      <c r="A22" s="9"/>
      <c r="B22" s="13">
        <v>11</v>
      </c>
      <c r="C22" s="14" t="s">
        <v>15</v>
      </c>
      <c r="D22" s="15">
        <v>3224</v>
      </c>
      <c r="E22" s="16" t="s">
        <v>32</v>
      </c>
      <c r="F22" s="18">
        <v>100000</v>
      </c>
      <c r="G22" s="18">
        <v>100000</v>
      </c>
      <c r="H22" s="18">
        <v>100000</v>
      </c>
    </row>
    <row r="23" spans="1:8" x14ac:dyDescent="0.2">
      <c r="A23" s="9"/>
      <c r="B23" s="13">
        <v>11</v>
      </c>
      <c r="C23" s="14" t="s">
        <v>15</v>
      </c>
      <c r="D23" s="15">
        <v>3225</v>
      </c>
      <c r="E23" s="16" t="s">
        <v>33</v>
      </c>
      <c r="F23" s="18">
        <v>100000</v>
      </c>
      <c r="G23" s="18">
        <v>100000</v>
      </c>
      <c r="H23" s="18">
        <v>100000</v>
      </c>
    </row>
    <row r="24" spans="1:8" x14ac:dyDescent="0.2">
      <c r="A24" s="9"/>
      <c r="B24" s="13">
        <v>11</v>
      </c>
      <c r="C24" s="14" t="s">
        <v>15</v>
      </c>
      <c r="D24" s="15">
        <v>3227</v>
      </c>
      <c r="E24" s="16" t="s">
        <v>34</v>
      </c>
      <c r="F24" s="18">
        <v>9000</v>
      </c>
      <c r="G24" s="18">
        <v>9000</v>
      </c>
      <c r="H24" s="18">
        <v>9000</v>
      </c>
    </row>
    <row r="25" spans="1:8" x14ac:dyDescent="0.2">
      <c r="A25" s="9"/>
      <c r="B25" s="19"/>
      <c r="C25" s="20"/>
      <c r="D25" s="21">
        <v>322</v>
      </c>
      <c r="E25" s="22" t="s">
        <v>35</v>
      </c>
      <c r="F25" s="23">
        <f>SUM(F20+F21+F22+F23+F24)</f>
        <v>898232</v>
      </c>
      <c r="G25" s="23">
        <f>SUM(G20+G21+G22+G23+G24)</f>
        <v>859000</v>
      </c>
      <c r="H25" s="23">
        <f>SUM(H20+H21+H22+H23+H24)</f>
        <v>859000</v>
      </c>
    </row>
    <row r="26" spans="1:8" x14ac:dyDescent="0.2">
      <c r="A26" s="9"/>
      <c r="B26" s="13">
        <v>11</v>
      </c>
      <c r="C26" s="14" t="s">
        <v>15</v>
      </c>
      <c r="D26" s="15">
        <v>3231</v>
      </c>
      <c r="E26" s="16" t="s">
        <v>36</v>
      </c>
      <c r="F26" s="189">
        <v>1008850</v>
      </c>
      <c r="G26" s="189">
        <v>800000</v>
      </c>
      <c r="H26" s="189">
        <v>800000</v>
      </c>
    </row>
    <row r="27" spans="1:8" x14ac:dyDescent="0.2">
      <c r="A27" s="9"/>
      <c r="B27" s="13">
        <v>11</v>
      </c>
      <c r="C27" s="14" t="s">
        <v>15</v>
      </c>
      <c r="D27" s="15">
        <v>3232</v>
      </c>
      <c r="E27" s="16" t="s">
        <v>37</v>
      </c>
      <c r="F27" s="189">
        <v>400000</v>
      </c>
      <c r="G27" s="189">
        <v>400000</v>
      </c>
      <c r="H27" s="189">
        <v>400000</v>
      </c>
    </row>
    <row r="28" spans="1:8" x14ac:dyDescent="0.2">
      <c r="A28" s="9"/>
      <c r="B28" s="13">
        <v>11</v>
      </c>
      <c r="C28" s="14" t="s">
        <v>15</v>
      </c>
      <c r="D28" s="15">
        <v>3233</v>
      </c>
      <c r="E28" s="16" t="s">
        <v>38</v>
      </c>
      <c r="F28" s="189">
        <v>842500</v>
      </c>
      <c r="G28" s="189">
        <v>842500</v>
      </c>
      <c r="H28" s="189">
        <v>842500</v>
      </c>
    </row>
    <row r="29" spans="1:8" x14ac:dyDescent="0.2">
      <c r="A29" s="9"/>
      <c r="B29" s="13">
        <v>11</v>
      </c>
      <c r="C29" s="14" t="s">
        <v>15</v>
      </c>
      <c r="D29" s="15">
        <v>3234</v>
      </c>
      <c r="E29" s="16" t="s">
        <v>39</v>
      </c>
      <c r="F29" s="18">
        <v>300000</v>
      </c>
      <c r="G29" s="18">
        <v>300000</v>
      </c>
      <c r="H29" s="18">
        <v>300000</v>
      </c>
    </row>
    <row r="30" spans="1:8" x14ac:dyDescent="0.2">
      <c r="A30" s="9"/>
      <c r="B30" s="13">
        <v>11</v>
      </c>
      <c r="C30" s="14" t="s">
        <v>15</v>
      </c>
      <c r="D30" s="15">
        <v>3235</v>
      </c>
      <c r="E30" s="16" t="s">
        <v>40</v>
      </c>
      <c r="F30" s="189">
        <v>1000000</v>
      </c>
      <c r="G30" s="189">
        <v>1700000</v>
      </c>
      <c r="H30" s="189">
        <v>1700000</v>
      </c>
    </row>
    <row r="31" spans="1:8" x14ac:dyDescent="0.2">
      <c r="A31" s="9"/>
      <c r="B31" s="13">
        <v>11</v>
      </c>
      <c r="C31" s="14" t="s">
        <v>15</v>
      </c>
      <c r="D31" s="15">
        <v>3236</v>
      </c>
      <c r="E31" s="16" t="s">
        <v>41</v>
      </c>
      <c r="F31" s="18">
        <v>200000</v>
      </c>
      <c r="G31" s="18">
        <v>50000</v>
      </c>
      <c r="H31" s="18">
        <v>50000</v>
      </c>
    </row>
    <row r="32" spans="1:8" x14ac:dyDescent="0.2">
      <c r="A32" s="9"/>
      <c r="B32" s="13">
        <v>11</v>
      </c>
      <c r="C32" s="14" t="s">
        <v>15</v>
      </c>
      <c r="D32" s="15">
        <v>3237</v>
      </c>
      <c r="E32" s="16" t="s">
        <v>42</v>
      </c>
      <c r="F32" s="18">
        <v>750000</v>
      </c>
      <c r="G32" s="18">
        <v>1000000</v>
      </c>
      <c r="H32" s="18">
        <v>1000000</v>
      </c>
    </row>
    <row r="33" spans="1:8" x14ac:dyDescent="0.2">
      <c r="A33" s="9"/>
      <c r="B33" s="13">
        <v>11</v>
      </c>
      <c r="C33" s="14" t="s">
        <v>15</v>
      </c>
      <c r="D33" s="15">
        <v>3239</v>
      </c>
      <c r="E33" s="16" t="s">
        <v>43</v>
      </c>
      <c r="F33" s="18">
        <v>280300</v>
      </c>
      <c r="G33" s="18">
        <v>280300</v>
      </c>
      <c r="H33" s="18">
        <v>280300</v>
      </c>
    </row>
    <row r="34" spans="1:8" x14ac:dyDescent="0.2">
      <c r="A34" s="9"/>
      <c r="B34" s="19"/>
      <c r="C34" s="20"/>
      <c r="D34" s="21">
        <v>323</v>
      </c>
      <c r="E34" s="22" t="s">
        <v>44</v>
      </c>
      <c r="F34" s="23">
        <f t="shared" ref="F34:H34" si="4">SUM(F26:F33)</f>
        <v>4781650</v>
      </c>
      <c r="G34" s="23">
        <f t="shared" si="4"/>
        <v>5372800</v>
      </c>
      <c r="H34" s="23">
        <f t="shared" si="4"/>
        <v>5372800</v>
      </c>
    </row>
    <row r="35" spans="1:8" x14ac:dyDescent="0.2">
      <c r="A35" s="9"/>
      <c r="B35" s="13">
        <v>11</v>
      </c>
      <c r="C35" s="14" t="s">
        <v>15</v>
      </c>
      <c r="D35" s="15">
        <v>3241</v>
      </c>
      <c r="E35" s="16" t="s">
        <v>45</v>
      </c>
      <c r="F35" s="18">
        <v>52284</v>
      </c>
      <c r="G35" s="18">
        <v>50000</v>
      </c>
      <c r="H35" s="18">
        <v>50000</v>
      </c>
    </row>
    <row r="36" spans="1:8" x14ac:dyDescent="0.2">
      <c r="A36" s="9"/>
      <c r="B36" s="13"/>
      <c r="C36" s="14"/>
      <c r="D36" s="15"/>
      <c r="E36" s="16"/>
      <c r="F36" s="18">
        <v>0</v>
      </c>
      <c r="G36" s="18">
        <v>0</v>
      </c>
      <c r="H36" s="18">
        <v>0</v>
      </c>
    </row>
    <row r="37" spans="1:8" x14ac:dyDescent="0.2">
      <c r="A37" s="9"/>
      <c r="B37" s="24">
        <v>52</v>
      </c>
      <c r="C37" s="25" t="s">
        <v>15</v>
      </c>
      <c r="D37" s="26">
        <v>3241</v>
      </c>
      <c r="E37" s="27" t="s">
        <v>45</v>
      </c>
      <c r="F37" s="28">
        <v>143000</v>
      </c>
      <c r="G37" s="28">
        <v>143000</v>
      </c>
      <c r="H37" s="28">
        <v>143000</v>
      </c>
    </row>
    <row r="38" spans="1:8" s="29" customFormat="1" x14ac:dyDescent="0.2">
      <c r="A38" s="9"/>
      <c r="B38" s="19"/>
      <c r="C38" s="20"/>
      <c r="D38" s="21">
        <v>324</v>
      </c>
      <c r="E38" s="22" t="s">
        <v>45</v>
      </c>
      <c r="F38" s="23">
        <f t="shared" ref="F38:H38" si="5">SUM(F35:F37)</f>
        <v>195284</v>
      </c>
      <c r="G38" s="23">
        <f t="shared" si="5"/>
        <v>193000</v>
      </c>
      <c r="H38" s="23">
        <f t="shared" si="5"/>
        <v>193000</v>
      </c>
    </row>
    <row r="39" spans="1:8" x14ac:dyDescent="0.2">
      <c r="A39" s="9"/>
      <c r="B39" s="30">
        <v>11</v>
      </c>
      <c r="C39" s="31" t="s">
        <v>15</v>
      </c>
      <c r="D39" s="32">
        <v>3291</v>
      </c>
      <c r="E39" s="33" t="s">
        <v>46</v>
      </c>
      <c r="F39" s="34">
        <v>19390</v>
      </c>
      <c r="G39" s="34">
        <v>4500</v>
      </c>
      <c r="H39" s="34">
        <v>4500</v>
      </c>
    </row>
    <row r="40" spans="1:8" x14ac:dyDescent="0.2">
      <c r="A40" s="9"/>
      <c r="B40" s="13">
        <v>11</v>
      </c>
      <c r="C40" s="14" t="s">
        <v>15</v>
      </c>
      <c r="D40" s="15">
        <v>3293</v>
      </c>
      <c r="E40" s="16" t="s">
        <v>47</v>
      </c>
      <c r="F40" s="18">
        <v>241500</v>
      </c>
      <c r="G40" s="18">
        <v>241500</v>
      </c>
      <c r="H40" s="18">
        <v>241500</v>
      </c>
    </row>
    <row r="41" spans="1:8" x14ac:dyDescent="0.2">
      <c r="A41" s="9"/>
      <c r="B41" s="13">
        <v>11</v>
      </c>
      <c r="C41" s="14" t="s">
        <v>15</v>
      </c>
      <c r="D41" s="15">
        <v>3294</v>
      </c>
      <c r="E41" s="16" t="s">
        <v>48</v>
      </c>
      <c r="F41" s="18">
        <v>4000</v>
      </c>
      <c r="G41" s="18">
        <v>4000</v>
      </c>
      <c r="H41" s="18">
        <v>4000</v>
      </c>
    </row>
    <row r="42" spans="1:8" x14ac:dyDescent="0.2">
      <c r="A42" s="9"/>
      <c r="B42" s="13">
        <v>11</v>
      </c>
      <c r="C42" s="14" t="s">
        <v>15</v>
      </c>
      <c r="D42" s="15">
        <v>3295</v>
      </c>
      <c r="E42" s="16" t="s">
        <v>49</v>
      </c>
      <c r="F42" s="18">
        <v>50000</v>
      </c>
      <c r="G42" s="18">
        <v>50000</v>
      </c>
      <c r="H42" s="18">
        <v>50000</v>
      </c>
    </row>
    <row r="43" spans="1:8" x14ac:dyDescent="0.2">
      <c r="A43" s="9"/>
      <c r="B43" s="13">
        <v>11</v>
      </c>
      <c r="C43" s="14" t="s">
        <v>15</v>
      </c>
      <c r="D43" s="15">
        <v>3296</v>
      </c>
      <c r="E43" s="16" t="s">
        <v>50</v>
      </c>
      <c r="F43" s="18">
        <v>20000</v>
      </c>
      <c r="G43" s="18">
        <v>201000</v>
      </c>
      <c r="H43" s="18">
        <v>201000</v>
      </c>
    </row>
    <row r="44" spans="1:8" x14ac:dyDescent="0.2">
      <c r="A44" s="9"/>
      <c r="B44" s="13">
        <v>11</v>
      </c>
      <c r="C44" s="14" t="s">
        <v>15</v>
      </c>
      <c r="D44" s="15">
        <v>3299</v>
      </c>
      <c r="E44" s="16" t="s">
        <v>51</v>
      </c>
      <c r="F44" s="18">
        <v>6000</v>
      </c>
      <c r="G44" s="18">
        <v>6000</v>
      </c>
      <c r="H44" s="18">
        <v>6000</v>
      </c>
    </row>
    <row r="45" spans="1:8" s="29" customFormat="1" x14ac:dyDescent="0.2">
      <c r="A45" s="9"/>
      <c r="B45" s="19"/>
      <c r="C45" s="20"/>
      <c r="D45" s="21">
        <v>329</v>
      </c>
      <c r="E45" s="22" t="s">
        <v>51</v>
      </c>
      <c r="F45" s="23">
        <f>SUM(F39:F44)</f>
        <v>340890</v>
      </c>
      <c r="G45" s="23">
        <f>SUM(G39:G44)</f>
        <v>507000</v>
      </c>
      <c r="H45" s="23">
        <f>SUM(H39:H44)</f>
        <v>507000</v>
      </c>
    </row>
    <row r="46" spans="1:8" s="29" customFormat="1" x14ac:dyDescent="0.2">
      <c r="A46" s="9"/>
      <c r="B46" s="19"/>
      <c r="C46" s="20"/>
      <c r="D46" s="21">
        <v>32</v>
      </c>
      <c r="E46" s="22" t="s">
        <v>52</v>
      </c>
      <c r="F46" s="23">
        <f>SUM(F19+F25+F34+F38+F45)</f>
        <v>8221464</v>
      </c>
      <c r="G46" s="23">
        <f>SUM(G19+G25+G34+G38+G45)</f>
        <v>8858387</v>
      </c>
      <c r="H46" s="23">
        <f>SUM(H19+H25+H34+H38+H45)</f>
        <v>8840410</v>
      </c>
    </row>
    <row r="47" spans="1:8" x14ac:dyDescent="0.2">
      <c r="A47" s="9"/>
      <c r="B47" s="13">
        <v>11</v>
      </c>
      <c r="C47" s="14" t="s">
        <v>15</v>
      </c>
      <c r="D47" s="15">
        <v>3431</v>
      </c>
      <c r="E47" s="16" t="s">
        <v>53</v>
      </c>
      <c r="F47" s="18">
        <v>5000</v>
      </c>
      <c r="G47" s="18">
        <v>5000</v>
      </c>
      <c r="H47" s="18">
        <v>5000</v>
      </c>
    </row>
    <row r="48" spans="1:8" x14ac:dyDescent="0.2">
      <c r="A48" s="9"/>
      <c r="B48" s="13">
        <v>11</v>
      </c>
      <c r="C48" s="14" t="s">
        <v>15</v>
      </c>
      <c r="D48" s="15">
        <v>3433</v>
      </c>
      <c r="E48" s="16" t="s">
        <v>54</v>
      </c>
      <c r="F48" s="18">
        <v>20000</v>
      </c>
      <c r="G48" s="18">
        <v>20000</v>
      </c>
      <c r="H48" s="18">
        <v>20000</v>
      </c>
    </row>
    <row r="49" spans="1:8" x14ac:dyDescent="0.2">
      <c r="A49" s="9"/>
      <c r="B49" s="13">
        <v>11</v>
      </c>
      <c r="C49" s="14" t="s">
        <v>15</v>
      </c>
      <c r="D49" s="15">
        <v>3434</v>
      </c>
      <c r="E49" s="16" t="s">
        <v>55</v>
      </c>
      <c r="F49" s="18">
        <v>1000</v>
      </c>
      <c r="G49" s="18">
        <v>1000</v>
      </c>
      <c r="H49" s="18">
        <v>1000</v>
      </c>
    </row>
    <row r="50" spans="1:8" x14ac:dyDescent="0.2">
      <c r="A50" s="9"/>
      <c r="B50" s="19"/>
      <c r="C50" s="20"/>
      <c r="D50" s="21">
        <v>343</v>
      </c>
      <c r="E50" s="22" t="s">
        <v>55</v>
      </c>
      <c r="F50" s="23">
        <f>SUM(F47+F48+F49)</f>
        <v>26000</v>
      </c>
      <c r="G50" s="23">
        <f>SUM(G47+G48+G49)</f>
        <v>26000</v>
      </c>
      <c r="H50" s="23">
        <f>SUM(H47+H48+H49)</f>
        <v>26000</v>
      </c>
    </row>
    <row r="51" spans="1:8" x14ac:dyDescent="0.2">
      <c r="A51" s="9"/>
      <c r="B51" s="19"/>
      <c r="C51" s="20"/>
      <c r="D51" s="21">
        <v>34</v>
      </c>
      <c r="E51" s="22" t="s">
        <v>56</v>
      </c>
      <c r="F51" s="23">
        <f>SUM(F50)</f>
        <v>26000</v>
      </c>
      <c r="G51" s="23">
        <f>SUM(G50)</f>
        <v>26000</v>
      </c>
      <c r="H51" s="23">
        <f>SUM(H50)</f>
        <v>26000</v>
      </c>
    </row>
    <row r="52" spans="1:8" x14ac:dyDescent="0.2">
      <c r="A52" s="9"/>
      <c r="B52" s="13">
        <v>11</v>
      </c>
      <c r="C52" s="14" t="s">
        <v>15</v>
      </c>
      <c r="D52" s="15">
        <v>3721</v>
      </c>
      <c r="E52" s="16" t="s">
        <v>57</v>
      </c>
      <c r="F52" s="18">
        <v>100000</v>
      </c>
      <c r="G52" s="18">
        <v>100000</v>
      </c>
      <c r="H52" s="18">
        <v>100000</v>
      </c>
    </row>
    <row r="53" spans="1:8" x14ac:dyDescent="0.2">
      <c r="A53" s="9"/>
      <c r="B53" s="19"/>
      <c r="C53" s="20"/>
      <c r="D53" s="21">
        <v>372</v>
      </c>
      <c r="E53" s="22" t="s">
        <v>57</v>
      </c>
      <c r="F53" s="23">
        <f t="shared" ref="F53:H53" si="6">SUM(F52)</f>
        <v>100000</v>
      </c>
      <c r="G53" s="23">
        <f t="shared" si="6"/>
        <v>100000</v>
      </c>
      <c r="H53" s="23">
        <f t="shared" si="6"/>
        <v>100000</v>
      </c>
    </row>
    <row r="54" spans="1:8" x14ac:dyDescent="0.2">
      <c r="A54" s="9"/>
      <c r="B54" s="19"/>
      <c r="C54" s="20"/>
      <c r="D54" s="21">
        <v>37</v>
      </c>
      <c r="E54" s="22" t="s">
        <v>57</v>
      </c>
      <c r="F54" s="23">
        <f>SUM(F53)</f>
        <v>100000</v>
      </c>
      <c r="G54" s="23">
        <f>SUM(G53)</f>
        <v>100000</v>
      </c>
      <c r="H54" s="23">
        <f>SUM(H53)</f>
        <v>100000</v>
      </c>
    </row>
    <row r="55" spans="1:8" x14ac:dyDescent="0.2">
      <c r="A55" s="35"/>
      <c r="B55" s="30">
        <v>11</v>
      </c>
      <c r="C55" s="31" t="s">
        <v>15</v>
      </c>
      <c r="D55" s="32">
        <v>3834</v>
      </c>
      <c r="E55" s="33" t="s">
        <v>151</v>
      </c>
      <c r="F55" s="34">
        <v>20000</v>
      </c>
      <c r="G55" s="34">
        <v>100000</v>
      </c>
      <c r="H55" s="34">
        <v>100000</v>
      </c>
    </row>
    <row r="56" spans="1:8" x14ac:dyDescent="0.2">
      <c r="A56" s="9"/>
      <c r="B56" s="30">
        <v>11</v>
      </c>
      <c r="C56" s="31" t="s">
        <v>15</v>
      </c>
      <c r="D56" s="32">
        <v>3835</v>
      </c>
      <c r="E56" s="33" t="s">
        <v>58</v>
      </c>
      <c r="F56" s="34">
        <v>7000</v>
      </c>
      <c r="G56" s="34">
        <v>7000</v>
      </c>
      <c r="H56" s="34">
        <v>7000</v>
      </c>
    </row>
    <row r="57" spans="1:8" x14ac:dyDescent="0.2">
      <c r="A57" s="9"/>
      <c r="B57" s="19"/>
      <c r="C57" s="20"/>
      <c r="D57" s="21">
        <v>383</v>
      </c>
      <c r="E57" s="22" t="s">
        <v>59</v>
      </c>
      <c r="F57" s="23">
        <f>SUM(F56+F55)</f>
        <v>27000</v>
      </c>
      <c r="G57" s="23">
        <f>SUM(G56+G55)</f>
        <v>107000</v>
      </c>
      <c r="H57" s="23">
        <f>SUM(H56+H55)</f>
        <v>107000</v>
      </c>
    </row>
    <row r="58" spans="1:8" x14ac:dyDescent="0.2">
      <c r="A58" s="9"/>
      <c r="B58" s="19"/>
      <c r="C58" s="20"/>
      <c r="D58" s="21">
        <v>38</v>
      </c>
      <c r="E58" s="22" t="s">
        <v>60</v>
      </c>
      <c r="F58" s="23">
        <f>SUM(F57)</f>
        <v>27000</v>
      </c>
      <c r="G58" s="23">
        <f>SUM(G57)</f>
        <v>107000</v>
      </c>
      <c r="H58" s="23">
        <f>SUM(H57)</f>
        <v>107000</v>
      </c>
    </row>
    <row r="59" spans="1:8" x14ac:dyDescent="0.2">
      <c r="A59" s="9"/>
      <c r="B59" s="13">
        <v>11</v>
      </c>
      <c r="C59" s="14" t="s">
        <v>15</v>
      </c>
      <c r="D59" s="15">
        <v>4221</v>
      </c>
      <c r="E59" s="16" t="s">
        <v>61</v>
      </c>
      <c r="F59" s="18">
        <v>200000</v>
      </c>
      <c r="G59" s="18">
        <v>200000</v>
      </c>
      <c r="H59" s="18">
        <v>100000</v>
      </c>
    </row>
    <row r="60" spans="1:8" x14ac:dyDescent="0.2">
      <c r="A60" s="9"/>
      <c r="B60" s="13">
        <v>11</v>
      </c>
      <c r="C60" s="14" t="s">
        <v>15</v>
      </c>
      <c r="D60" s="15">
        <v>4222</v>
      </c>
      <c r="E60" s="16" t="s">
        <v>62</v>
      </c>
      <c r="F60" s="18">
        <v>50000</v>
      </c>
      <c r="G60" s="18">
        <v>100000</v>
      </c>
      <c r="H60" s="18">
        <v>50000</v>
      </c>
    </row>
    <row r="61" spans="1:8" x14ac:dyDescent="0.2">
      <c r="A61" s="9"/>
      <c r="B61" s="13">
        <v>11</v>
      </c>
      <c r="C61" s="14" t="s">
        <v>15</v>
      </c>
      <c r="D61" s="15">
        <v>4223</v>
      </c>
      <c r="E61" s="16" t="s">
        <v>63</v>
      </c>
      <c r="F61" s="18">
        <v>45000</v>
      </c>
      <c r="G61" s="18">
        <v>45000</v>
      </c>
      <c r="H61" s="18">
        <v>45000</v>
      </c>
    </row>
    <row r="62" spans="1:8" x14ac:dyDescent="0.2">
      <c r="A62" s="9"/>
      <c r="B62" s="13">
        <v>11</v>
      </c>
      <c r="C62" s="14" t="s">
        <v>15</v>
      </c>
      <c r="D62" s="15">
        <v>4227</v>
      </c>
      <c r="E62" s="16" t="s">
        <v>64</v>
      </c>
      <c r="F62" s="18">
        <v>2000</v>
      </c>
      <c r="G62" s="18">
        <v>2000</v>
      </c>
      <c r="H62" s="18">
        <v>2000</v>
      </c>
    </row>
    <row r="63" spans="1:8" s="29" customFormat="1" x14ac:dyDescent="0.2">
      <c r="A63" s="9"/>
      <c r="B63" s="19"/>
      <c r="C63" s="20"/>
      <c r="D63" s="21">
        <v>422</v>
      </c>
      <c r="E63" s="22" t="s">
        <v>65</v>
      </c>
      <c r="F63" s="23">
        <f t="shared" ref="F63:H63" si="7">SUM(F59:F62)</f>
        <v>297000</v>
      </c>
      <c r="G63" s="23">
        <f t="shared" si="7"/>
        <v>347000</v>
      </c>
      <c r="H63" s="23">
        <f t="shared" si="7"/>
        <v>197000</v>
      </c>
    </row>
    <row r="64" spans="1:8" x14ac:dyDescent="0.2">
      <c r="A64" s="9"/>
      <c r="B64" s="36"/>
      <c r="C64" s="37"/>
      <c r="D64" s="21">
        <v>42</v>
      </c>
      <c r="E64" s="22" t="s">
        <v>66</v>
      </c>
      <c r="F64" s="23">
        <f>SUM(F63)</f>
        <v>297000</v>
      </c>
      <c r="G64" s="23">
        <f>SUM(G63)</f>
        <v>347000</v>
      </c>
      <c r="H64" s="23">
        <f>SUM(H63)</f>
        <v>197000</v>
      </c>
    </row>
    <row r="65" spans="1:8" x14ac:dyDescent="0.2">
      <c r="A65" s="9"/>
      <c r="B65" s="13">
        <v>11</v>
      </c>
      <c r="C65" s="14" t="s">
        <v>15</v>
      </c>
      <c r="D65" s="15">
        <v>4511</v>
      </c>
      <c r="E65" s="16" t="s">
        <v>67</v>
      </c>
      <c r="F65" s="18">
        <v>0</v>
      </c>
      <c r="G65" s="18">
        <v>0</v>
      </c>
      <c r="H65" s="18">
        <v>0</v>
      </c>
    </row>
    <row r="66" spans="1:8" x14ac:dyDescent="0.2">
      <c r="A66" s="9"/>
      <c r="B66" s="36"/>
      <c r="C66" s="37"/>
      <c r="D66" s="21">
        <v>451</v>
      </c>
      <c r="E66" s="22" t="s">
        <v>67</v>
      </c>
      <c r="F66" s="38">
        <f t="shared" ref="F66:H66" si="8">SUM(F65)</f>
        <v>0</v>
      </c>
      <c r="G66" s="38">
        <f t="shared" si="8"/>
        <v>0</v>
      </c>
      <c r="H66" s="38">
        <f t="shared" si="8"/>
        <v>0</v>
      </c>
    </row>
    <row r="67" spans="1:8" x14ac:dyDescent="0.2">
      <c r="A67" s="9"/>
      <c r="B67" s="36"/>
      <c r="C67" s="37"/>
      <c r="D67" s="21">
        <v>45</v>
      </c>
      <c r="E67" s="22" t="s">
        <v>68</v>
      </c>
      <c r="F67" s="23">
        <f>SUM(F66)</f>
        <v>0</v>
      </c>
      <c r="G67" s="23">
        <f>SUM(G66)</f>
        <v>0</v>
      </c>
      <c r="H67" s="23">
        <f>SUM(H66)</f>
        <v>0</v>
      </c>
    </row>
    <row r="68" spans="1:8" x14ac:dyDescent="0.2">
      <c r="A68" s="9" t="s">
        <v>14</v>
      </c>
      <c r="B68" s="39" t="s">
        <v>69</v>
      </c>
      <c r="C68" s="39"/>
      <c r="D68" s="39"/>
      <c r="E68" s="11" t="s">
        <v>161</v>
      </c>
      <c r="F68" s="12">
        <f>SUM(F70+F74+F76+F79)</f>
        <v>1470000</v>
      </c>
      <c r="G68" s="12">
        <f>SUM(G70+G74+G76+G79)</f>
        <v>1970000</v>
      </c>
      <c r="H68" s="12">
        <f>SUM(H70+H74+H76+H79)</f>
        <v>1745000</v>
      </c>
    </row>
    <row r="69" spans="1:8" x14ac:dyDescent="0.2">
      <c r="A69" s="9"/>
      <c r="B69" s="13">
        <v>11</v>
      </c>
      <c r="C69" s="14" t="s">
        <v>15</v>
      </c>
      <c r="D69" s="15">
        <v>3225</v>
      </c>
      <c r="E69" s="16" t="s">
        <v>33</v>
      </c>
      <c r="F69" s="18">
        <v>50000</v>
      </c>
      <c r="G69" s="18">
        <v>50000</v>
      </c>
      <c r="H69" s="18">
        <v>50000</v>
      </c>
    </row>
    <row r="70" spans="1:8" x14ac:dyDescent="0.2">
      <c r="A70" s="9"/>
      <c r="B70" s="19"/>
      <c r="C70" s="20"/>
      <c r="D70" s="21">
        <v>322</v>
      </c>
      <c r="E70" s="22" t="s">
        <v>154</v>
      </c>
      <c r="F70" s="23">
        <f>SUM(F69)</f>
        <v>50000</v>
      </c>
      <c r="G70" s="23">
        <f>SUM(G69)</f>
        <v>50000</v>
      </c>
      <c r="H70" s="23">
        <f>SUM(H69)</f>
        <v>50000</v>
      </c>
    </row>
    <row r="71" spans="1:8" x14ac:dyDescent="0.2">
      <c r="A71" s="9"/>
      <c r="B71" s="13">
        <v>11</v>
      </c>
      <c r="C71" s="14" t="s">
        <v>15</v>
      </c>
      <c r="D71" s="15">
        <v>3232</v>
      </c>
      <c r="E71" s="16" t="s">
        <v>70</v>
      </c>
      <c r="F71" s="18">
        <v>250000</v>
      </c>
      <c r="G71" s="18">
        <v>250000</v>
      </c>
      <c r="H71" s="18">
        <v>25000</v>
      </c>
    </row>
    <row r="72" spans="1:8" x14ac:dyDescent="0.2">
      <c r="A72" s="9"/>
      <c r="B72" s="13">
        <v>11</v>
      </c>
      <c r="C72" s="14" t="s">
        <v>15</v>
      </c>
      <c r="D72" s="15">
        <v>3235</v>
      </c>
      <c r="E72" s="16" t="s">
        <v>40</v>
      </c>
      <c r="F72" s="18">
        <v>1000000</v>
      </c>
      <c r="G72" s="18">
        <v>1500000</v>
      </c>
      <c r="H72" s="18">
        <v>1500000</v>
      </c>
    </row>
    <row r="73" spans="1:8" x14ac:dyDescent="0.2">
      <c r="A73" s="9"/>
      <c r="B73" s="13">
        <v>11</v>
      </c>
      <c r="C73" s="14" t="s">
        <v>15</v>
      </c>
      <c r="D73" s="15">
        <v>3239</v>
      </c>
      <c r="E73" s="16" t="s">
        <v>43</v>
      </c>
      <c r="F73" s="18">
        <v>20000</v>
      </c>
      <c r="G73" s="18">
        <v>20000</v>
      </c>
      <c r="H73" s="18">
        <v>20000</v>
      </c>
    </row>
    <row r="74" spans="1:8" s="29" customFormat="1" x14ac:dyDescent="0.2">
      <c r="A74" s="9"/>
      <c r="B74" s="19"/>
      <c r="C74" s="20"/>
      <c r="D74" s="21">
        <v>323</v>
      </c>
      <c r="E74" s="22" t="s">
        <v>44</v>
      </c>
      <c r="F74" s="23">
        <f>SUM(F71:F73)</f>
        <v>1270000</v>
      </c>
      <c r="G74" s="23">
        <f>SUM(G71:G73)</f>
        <v>1770000</v>
      </c>
      <c r="H74" s="23">
        <f>SUM(H71:H73)</f>
        <v>1545000</v>
      </c>
    </row>
    <row r="75" spans="1:8" x14ac:dyDescent="0.2">
      <c r="A75" s="9"/>
      <c r="B75" s="13">
        <v>11</v>
      </c>
      <c r="C75" s="14" t="s">
        <v>15</v>
      </c>
      <c r="D75" s="15">
        <v>3292</v>
      </c>
      <c r="E75" s="16" t="s">
        <v>71</v>
      </c>
      <c r="F75" s="18">
        <v>150000</v>
      </c>
      <c r="G75" s="18">
        <v>150000</v>
      </c>
      <c r="H75" s="18">
        <v>150000</v>
      </c>
    </row>
    <row r="76" spans="1:8" s="29" customFormat="1" x14ac:dyDescent="0.2">
      <c r="A76" s="9"/>
      <c r="B76" s="19"/>
      <c r="C76" s="20"/>
      <c r="D76" s="21">
        <v>329</v>
      </c>
      <c r="E76" s="22" t="s">
        <v>51</v>
      </c>
      <c r="F76" s="23">
        <f t="shared" ref="F76:H76" si="9">SUM(F75)</f>
        <v>150000</v>
      </c>
      <c r="G76" s="23">
        <f t="shared" si="9"/>
        <v>150000</v>
      </c>
      <c r="H76" s="23">
        <f t="shared" si="9"/>
        <v>150000</v>
      </c>
    </row>
    <row r="77" spans="1:8" x14ac:dyDescent="0.2">
      <c r="A77" s="9"/>
      <c r="B77" s="36"/>
      <c r="C77" s="37"/>
      <c r="D77" s="21">
        <v>32</v>
      </c>
      <c r="E77" s="22" t="s">
        <v>52</v>
      </c>
      <c r="F77" s="23">
        <f>SUM(F74+F76+F70)</f>
        <v>1470000</v>
      </c>
      <c r="G77" s="23">
        <f>SUM(G74+G76+G70)</f>
        <v>1970000</v>
      </c>
      <c r="H77" s="23">
        <f>SUM(H74+H76+H70)</f>
        <v>1745000</v>
      </c>
    </row>
    <row r="78" spans="1:8" x14ac:dyDescent="0.2">
      <c r="A78" s="9"/>
      <c r="B78" s="13">
        <v>11</v>
      </c>
      <c r="C78" s="14" t="s">
        <v>15</v>
      </c>
      <c r="D78" s="15">
        <v>4531</v>
      </c>
      <c r="E78" s="16" t="s">
        <v>72</v>
      </c>
      <c r="F78" s="18"/>
      <c r="G78" s="18"/>
      <c r="H78" s="18"/>
    </row>
    <row r="79" spans="1:8" x14ac:dyDescent="0.2">
      <c r="A79" s="9"/>
      <c r="B79" s="36"/>
      <c r="C79" s="37"/>
      <c r="D79" s="21">
        <v>453</v>
      </c>
      <c r="E79" s="22" t="s">
        <v>72</v>
      </c>
      <c r="F79" s="38">
        <f t="shared" ref="F79:H79" si="10">SUM(F78)</f>
        <v>0</v>
      </c>
      <c r="G79" s="38">
        <f t="shared" si="10"/>
        <v>0</v>
      </c>
      <c r="H79" s="38">
        <f t="shared" si="10"/>
        <v>0</v>
      </c>
    </row>
    <row r="80" spans="1:8" x14ac:dyDescent="0.2">
      <c r="A80" s="9"/>
      <c r="B80" s="36"/>
      <c r="C80" s="37"/>
      <c r="D80" s="21">
        <v>45</v>
      </c>
      <c r="E80" s="22" t="s">
        <v>68</v>
      </c>
      <c r="F80" s="38"/>
      <c r="G80" s="38"/>
      <c r="H80" s="38"/>
    </row>
    <row r="81" spans="1:8" x14ac:dyDescent="0.2">
      <c r="A81" s="9" t="s">
        <v>14</v>
      </c>
      <c r="B81" s="39" t="s">
        <v>73</v>
      </c>
      <c r="C81" s="39"/>
      <c r="D81" s="39"/>
      <c r="E81" s="11" t="s">
        <v>162</v>
      </c>
      <c r="F81" s="12">
        <f>SUM(F83+F86+F89+F92+F94)</f>
        <v>2420000</v>
      </c>
      <c r="G81" s="12">
        <f>SUM(G83+G86+G89+G92+G94)</f>
        <v>2470000</v>
      </c>
      <c r="H81" s="12">
        <f>SUM(H83+H86+H89+H92+H94)</f>
        <v>2461000</v>
      </c>
    </row>
    <row r="82" spans="1:8" x14ac:dyDescent="0.2">
      <c r="A82" s="9"/>
      <c r="B82" s="13">
        <v>11</v>
      </c>
      <c r="C82" s="14" t="s">
        <v>15</v>
      </c>
      <c r="D82" s="15">
        <v>3224</v>
      </c>
      <c r="E82" s="16" t="s">
        <v>32</v>
      </c>
      <c r="F82" s="18">
        <v>10000</v>
      </c>
      <c r="G82" s="18">
        <v>10000</v>
      </c>
      <c r="H82" s="18">
        <v>10000</v>
      </c>
    </row>
    <row r="83" spans="1:8" s="29" customFormat="1" x14ac:dyDescent="0.2">
      <c r="A83" s="9"/>
      <c r="B83" s="19"/>
      <c r="C83" s="20"/>
      <c r="D83" s="21">
        <v>322</v>
      </c>
      <c r="E83" s="22" t="s">
        <v>35</v>
      </c>
      <c r="F83" s="23">
        <f t="shared" ref="F83:H83" si="11">SUM(F82)</f>
        <v>10000</v>
      </c>
      <c r="G83" s="23">
        <f t="shared" si="11"/>
        <v>10000</v>
      </c>
      <c r="H83" s="23">
        <f t="shared" si="11"/>
        <v>10000</v>
      </c>
    </row>
    <row r="84" spans="1:8" x14ac:dyDescent="0.2">
      <c r="A84" s="9"/>
      <c r="B84" s="13">
        <v>11</v>
      </c>
      <c r="C84" s="14" t="s">
        <v>15</v>
      </c>
      <c r="D84" s="15">
        <v>3232</v>
      </c>
      <c r="E84" s="16" t="s">
        <v>70</v>
      </c>
      <c r="F84" s="18">
        <v>20000</v>
      </c>
      <c r="G84" s="18">
        <v>20000</v>
      </c>
      <c r="H84" s="18">
        <v>20000</v>
      </c>
    </row>
    <row r="85" spans="1:8" x14ac:dyDescent="0.2">
      <c r="A85" s="9"/>
      <c r="B85" s="13">
        <v>11</v>
      </c>
      <c r="C85" s="14" t="s">
        <v>15</v>
      </c>
      <c r="D85" s="15">
        <v>3238</v>
      </c>
      <c r="E85" s="16" t="s">
        <v>74</v>
      </c>
      <c r="F85" s="18">
        <v>1380000</v>
      </c>
      <c r="G85" s="18">
        <v>1380000</v>
      </c>
      <c r="H85" s="18">
        <v>1380000</v>
      </c>
    </row>
    <row r="86" spans="1:8" s="29" customFormat="1" x14ac:dyDescent="0.2">
      <c r="A86" s="9"/>
      <c r="B86" s="19"/>
      <c r="C86" s="20"/>
      <c r="D86" s="21">
        <v>323</v>
      </c>
      <c r="E86" s="22" t="s">
        <v>44</v>
      </c>
      <c r="F86" s="23">
        <f t="shared" ref="F86:H86" si="12">SUM(F84:F85)</f>
        <v>1400000</v>
      </c>
      <c r="G86" s="23">
        <f t="shared" si="12"/>
        <v>1400000</v>
      </c>
      <c r="H86" s="23">
        <f t="shared" si="12"/>
        <v>1400000</v>
      </c>
    </row>
    <row r="87" spans="1:8" x14ac:dyDescent="0.2">
      <c r="A87" s="9"/>
      <c r="B87" s="19"/>
      <c r="C87" s="20"/>
      <c r="D87" s="21">
        <v>32</v>
      </c>
      <c r="E87" s="22" t="s">
        <v>52</v>
      </c>
      <c r="F87" s="23">
        <f>SUM(F83+F86)</f>
        <v>1410000</v>
      </c>
      <c r="G87" s="23">
        <f>SUM(G83+G86)</f>
        <v>1410000</v>
      </c>
      <c r="H87" s="23">
        <f>SUM(H83+H86)</f>
        <v>1410000</v>
      </c>
    </row>
    <row r="88" spans="1:8" x14ac:dyDescent="0.2">
      <c r="A88" s="9"/>
      <c r="B88" s="13">
        <v>11</v>
      </c>
      <c r="C88" s="14" t="s">
        <v>15</v>
      </c>
      <c r="D88" s="15">
        <v>4123</v>
      </c>
      <c r="E88" s="16" t="s">
        <v>75</v>
      </c>
      <c r="F88" s="18">
        <v>10000</v>
      </c>
      <c r="G88" s="18">
        <v>10000</v>
      </c>
      <c r="H88" s="18">
        <v>1000</v>
      </c>
    </row>
    <row r="89" spans="1:8" s="29" customFormat="1" x14ac:dyDescent="0.2">
      <c r="A89" s="9"/>
      <c r="B89" s="19"/>
      <c r="C89" s="20"/>
      <c r="D89" s="21">
        <v>412</v>
      </c>
      <c r="E89" s="22" t="s">
        <v>76</v>
      </c>
      <c r="F89" s="23">
        <f t="shared" ref="F89:H89" si="13">SUM(F88)</f>
        <v>10000</v>
      </c>
      <c r="G89" s="23">
        <f t="shared" si="13"/>
        <v>10000</v>
      </c>
      <c r="H89" s="23">
        <f t="shared" si="13"/>
        <v>1000</v>
      </c>
    </row>
    <row r="90" spans="1:8" x14ac:dyDescent="0.2">
      <c r="A90" s="9"/>
      <c r="B90" s="36"/>
      <c r="C90" s="37"/>
      <c r="D90" s="21">
        <v>41</v>
      </c>
      <c r="E90" s="22" t="s">
        <v>77</v>
      </c>
      <c r="F90" s="23">
        <f>SUM(F89)</f>
        <v>10000</v>
      </c>
      <c r="G90" s="23">
        <f>SUM(G89)</f>
        <v>10000</v>
      </c>
      <c r="H90" s="23">
        <f>SUM(H89)</f>
        <v>1000</v>
      </c>
    </row>
    <row r="91" spans="1:8" x14ac:dyDescent="0.2">
      <c r="A91" s="9"/>
      <c r="B91" s="13">
        <v>11</v>
      </c>
      <c r="C91" s="14" t="s">
        <v>15</v>
      </c>
      <c r="D91" s="15">
        <v>4221</v>
      </c>
      <c r="E91" s="16" t="s">
        <v>61</v>
      </c>
      <c r="F91" s="18">
        <v>950000</v>
      </c>
      <c r="G91" s="18">
        <v>1000000</v>
      </c>
      <c r="H91" s="18">
        <v>1000000</v>
      </c>
    </row>
    <row r="92" spans="1:8" s="29" customFormat="1" x14ac:dyDescent="0.2">
      <c r="A92" s="9"/>
      <c r="B92" s="19"/>
      <c r="C92" s="20"/>
      <c r="D92" s="21">
        <v>422</v>
      </c>
      <c r="E92" s="22" t="s">
        <v>65</v>
      </c>
      <c r="F92" s="23">
        <f>SUM(F91)</f>
        <v>950000</v>
      </c>
      <c r="G92" s="23">
        <f>SUM(G91)</f>
        <v>1000000</v>
      </c>
      <c r="H92" s="23">
        <f>SUM(H91)</f>
        <v>1000000</v>
      </c>
    </row>
    <row r="93" spans="1:8" x14ac:dyDescent="0.2">
      <c r="A93" s="9"/>
      <c r="B93" s="13">
        <v>11</v>
      </c>
      <c r="C93" s="14" t="s">
        <v>15</v>
      </c>
      <c r="D93" s="15">
        <v>4262</v>
      </c>
      <c r="E93" s="16" t="s">
        <v>78</v>
      </c>
      <c r="F93" s="18">
        <v>50000</v>
      </c>
      <c r="G93" s="18">
        <v>50000</v>
      </c>
      <c r="H93" s="18">
        <v>50000</v>
      </c>
    </row>
    <row r="94" spans="1:8" s="29" customFormat="1" x14ac:dyDescent="0.2">
      <c r="A94" s="9"/>
      <c r="B94" s="19"/>
      <c r="C94" s="20"/>
      <c r="D94" s="21">
        <v>426</v>
      </c>
      <c r="E94" s="22" t="s">
        <v>153</v>
      </c>
      <c r="F94" s="23">
        <f>SUM(F93)</f>
        <v>50000</v>
      </c>
      <c r="G94" s="23">
        <f>SUM(G93)</f>
        <v>50000</v>
      </c>
      <c r="H94" s="23">
        <f>SUM(H93)</f>
        <v>50000</v>
      </c>
    </row>
    <row r="95" spans="1:8" x14ac:dyDescent="0.2">
      <c r="A95" s="9"/>
      <c r="B95" s="36"/>
      <c r="C95" s="37"/>
      <c r="D95" s="21">
        <v>42</v>
      </c>
      <c r="E95" s="22" t="s">
        <v>66</v>
      </c>
      <c r="F95" s="23">
        <f>F94+F92</f>
        <v>1000000</v>
      </c>
      <c r="G95" s="23">
        <f>G94+G92</f>
        <v>1050000</v>
      </c>
      <c r="H95" s="23">
        <f>H94+H92</f>
        <v>1050000</v>
      </c>
    </row>
    <row r="96" spans="1:8" x14ac:dyDescent="0.2">
      <c r="A96" s="9" t="s">
        <v>14</v>
      </c>
      <c r="B96" s="39" t="s">
        <v>79</v>
      </c>
      <c r="C96" s="39"/>
      <c r="D96" s="39"/>
      <c r="E96" s="11" t="s">
        <v>163</v>
      </c>
      <c r="F96" s="12">
        <f>SUM(F99)</f>
        <v>1700000</v>
      </c>
      <c r="G96" s="12">
        <f>SUM(G99)</f>
        <v>1500000</v>
      </c>
      <c r="H96" s="12">
        <f>SUM(H99)</f>
        <v>1500000</v>
      </c>
    </row>
    <row r="97" spans="1:8" x14ac:dyDescent="0.2">
      <c r="A97" s="9"/>
      <c r="B97" s="13">
        <v>11</v>
      </c>
      <c r="C97" s="14" t="s">
        <v>15</v>
      </c>
      <c r="D97" s="15">
        <v>4126</v>
      </c>
      <c r="E97" s="16" t="s">
        <v>80</v>
      </c>
      <c r="F97" s="18">
        <v>1700000</v>
      </c>
      <c r="G97" s="18">
        <v>1500000</v>
      </c>
      <c r="H97" s="18">
        <v>1500000</v>
      </c>
    </row>
    <row r="98" spans="1:8" ht="25.5" x14ac:dyDescent="0.2">
      <c r="A98" s="9"/>
      <c r="B98" s="13">
        <v>11</v>
      </c>
      <c r="C98" s="14" t="s">
        <v>15</v>
      </c>
      <c r="D98" s="15">
        <v>3691</v>
      </c>
      <c r="E98" s="16" t="s">
        <v>81</v>
      </c>
      <c r="F98" s="18">
        <v>0</v>
      </c>
      <c r="G98" s="18">
        <v>0</v>
      </c>
      <c r="H98" s="18">
        <v>0</v>
      </c>
    </row>
    <row r="99" spans="1:8" s="29" customFormat="1" x14ac:dyDescent="0.2">
      <c r="A99" s="9"/>
      <c r="B99" s="19"/>
      <c r="C99" s="20"/>
      <c r="D99" s="21">
        <v>412</v>
      </c>
      <c r="E99" s="22" t="s">
        <v>65</v>
      </c>
      <c r="F99" s="23">
        <f>SUM(F97+F98)</f>
        <v>1700000</v>
      </c>
      <c r="G99" s="23">
        <f>SUM(G97+G98)</f>
        <v>1500000</v>
      </c>
      <c r="H99" s="23">
        <f>SUM(H97+H98)</f>
        <v>1500000</v>
      </c>
    </row>
    <row r="100" spans="1:8" s="29" customFormat="1" x14ac:dyDescent="0.2">
      <c r="A100" s="9"/>
      <c r="B100" s="19"/>
      <c r="C100" s="20"/>
      <c r="D100" s="21">
        <v>41</v>
      </c>
      <c r="E100" s="22" t="s">
        <v>77</v>
      </c>
      <c r="F100" s="23">
        <f>SUM(F99)</f>
        <v>1700000</v>
      </c>
      <c r="G100" s="23">
        <f>SUM(G99)</f>
        <v>1500000</v>
      </c>
      <c r="H100" s="23">
        <f>SUM(H99)</f>
        <v>1500000</v>
      </c>
    </row>
    <row r="101" spans="1:8" x14ac:dyDescent="0.2">
      <c r="A101" s="9" t="s">
        <v>14</v>
      </c>
      <c r="B101" s="40" t="s">
        <v>82</v>
      </c>
      <c r="C101" s="40"/>
      <c r="D101" s="40"/>
      <c r="E101" s="11" t="s">
        <v>164</v>
      </c>
      <c r="F101" s="12">
        <f>SUM(F103+F111+F115+F117)</f>
        <v>2165000</v>
      </c>
      <c r="G101" s="12">
        <f>SUM(G103+G111+G115+G117)</f>
        <v>2295000</v>
      </c>
      <c r="H101" s="12">
        <f>SUM(H103+H111+H115+H117)</f>
        <v>2140000</v>
      </c>
    </row>
    <row r="102" spans="1:8" x14ac:dyDescent="0.2">
      <c r="A102" s="9"/>
      <c r="B102" s="13">
        <v>11</v>
      </c>
      <c r="C102" s="14" t="s">
        <v>15</v>
      </c>
      <c r="D102" s="15">
        <v>3211</v>
      </c>
      <c r="E102" s="16" t="s">
        <v>25</v>
      </c>
      <c r="F102" s="18">
        <v>250000</v>
      </c>
      <c r="G102" s="18">
        <v>250000</v>
      </c>
      <c r="H102" s="18">
        <v>300000</v>
      </c>
    </row>
    <row r="103" spans="1:8" x14ac:dyDescent="0.2">
      <c r="A103" s="9"/>
      <c r="B103" s="19"/>
      <c r="C103" s="20"/>
      <c r="D103" s="21">
        <v>321</v>
      </c>
      <c r="E103" s="22" t="s">
        <v>29</v>
      </c>
      <c r="F103" s="23">
        <f t="shared" ref="F103:H103" si="14">SUM(F102)</f>
        <v>250000</v>
      </c>
      <c r="G103" s="23">
        <f t="shared" si="14"/>
        <v>250000</v>
      </c>
      <c r="H103" s="23">
        <f t="shared" si="14"/>
        <v>300000</v>
      </c>
    </row>
    <row r="104" spans="1:8" x14ac:dyDescent="0.2">
      <c r="A104" s="9"/>
      <c r="B104" s="13">
        <v>11</v>
      </c>
      <c r="C104" s="14" t="s">
        <v>15</v>
      </c>
      <c r="D104" s="15">
        <v>3231</v>
      </c>
      <c r="E104" s="16" t="s">
        <v>83</v>
      </c>
      <c r="F104" s="18">
        <v>150000</v>
      </c>
      <c r="G104" s="18">
        <v>150000</v>
      </c>
      <c r="H104" s="18">
        <v>50000</v>
      </c>
    </row>
    <row r="105" spans="1:8" x14ac:dyDescent="0.2">
      <c r="A105" s="9"/>
      <c r="B105" s="13">
        <v>11</v>
      </c>
      <c r="C105" s="14" t="s">
        <v>15</v>
      </c>
      <c r="D105" s="15">
        <v>3213</v>
      </c>
      <c r="E105" s="16" t="s">
        <v>27</v>
      </c>
      <c r="F105" s="18">
        <v>0</v>
      </c>
      <c r="G105" s="18">
        <v>0</v>
      </c>
      <c r="H105" s="18">
        <v>0</v>
      </c>
    </row>
    <row r="106" spans="1:8" x14ac:dyDescent="0.2">
      <c r="A106" s="9"/>
      <c r="B106" s="13">
        <v>11</v>
      </c>
      <c r="C106" s="14" t="s">
        <v>15</v>
      </c>
      <c r="D106" s="15">
        <v>3214</v>
      </c>
      <c r="E106" s="16" t="s">
        <v>84</v>
      </c>
      <c r="F106" s="18">
        <v>0</v>
      </c>
      <c r="G106" s="18">
        <v>0</v>
      </c>
      <c r="H106" s="18">
        <v>0</v>
      </c>
    </row>
    <row r="107" spans="1:8" x14ac:dyDescent="0.2">
      <c r="A107" s="9"/>
      <c r="B107" s="13">
        <v>11</v>
      </c>
      <c r="C107" s="14" t="s">
        <v>15</v>
      </c>
      <c r="D107" s="15">
        <v>3233</v>
      </c>
      <c r="E107" s="16" t="s">
        <v>38</v>
      </c>
      <c r="F107" s="18">
        <v>0</v>
      </c>
      <c r="G107" s="18">
        <v>0</v>
      </c>
      <c r="H107" s="18">
        <v>0</v>
      </c>
    </row>
    <row r="108" spans="1:8" x14ac:dyDescent="0.2">
      <c r="A108" s="9"/>
      <c r="B108" s="13">
        <v>11</v>
      </c>
      <c r="C108" s="14" t="s">
        <v>15</v>
      </c>
      <c r="D108" s="15">
        <v>3237</v>
      </c>
      <c r="E108" s="16" t="s">
        <v>42</v>
      </c>
      <c r="F108" s="18">
        <v>100000</v>
      </c>
      <c r="G108" s="18">
        <v>100000</v>
      </c>
      <c r="H108" s="18">
        <v>100000</v>
      </c>
    </row>
    <row r="109" spans="1:8" x14ac:dyDescent="0.2">
      <c r="A109" s="9"/>
      <c r="B109" s="13">
        <v>11</v>
      </c>
      <c r="C109" s="14" t="s">
        <v>15</v>
      </c>
      <c r="D109" s="15">
        <v>3235</v>
      </c>
      <c r="E109" s="16" t="s">
        <v>40</v>
      </c>
      <c r="F109" s="18">
        <v>50000</v>
      </c>
      <c r="G109" s="18">
        <v>60000</v>
      </c>
      <c r="H109" s="18">
        <v>50000</v>
      </c>
    </row>
    <row r="110" spans="1:8" x14ac:dyDescent="0.2">
      <c r="A110" s="9"/>
      <c r="B110" s="13">
        <v>11</v>
      </c>
      <c r="C110" s="14" t="s">
        <v>15</v>
      </c>
      <c r="D110" s="15">
        <v>3239</v>
      </c>
      <c r="E110" s="16" t="s">
        <v>43</v>
      </c>
      <c r="F110" s="18">
        <v>70000</v>
      </c>
      <c r="G110" s="18">
        <v>90000</v>
      </c>
      <c r="H110" s="18">
        <v>70000</v>
      </c>
    </row>
    <row r="111" spans="1:8" x14ac:dyDescent="0.2">
      <c r="A111" s="9"/>
      <c r="B111" s="19"/>
      <c r="C111" s="20"/>
      <c r="D111" s="21">
        <v>323</v>
      </c>
      <c r="E111" s="22" t="s">
        <v>44</v>
      </c>
      <c r="F111" s="23">
        <f>SUM(F104:F110)</f>
        <v>370000</v>
      </c>
      <c r="G111" s="23">
        <f>SUM(G104:G110)</f>
        <v>400000</v>
      </c>
      <c r="H111" s="23">
        <f>SUM(H104:H110)</f>
        <v>270000</v>
      </c>
    </row>
    <row r="112" spans="1:8" x14ac:dyDescent="0.2">
      <c r="A112" s="9"/>
      <c r="B112" s="13">
        <v>11</v>
      </c>
      <c r="C112" s="14" t="s">
        <v>15</v>
      </c>
      <c r="D112" s="15">
        <v>3293</v>
      </c>
      <c r="E112" s="16" t="s">
        <v>47</v>
      </c>
      <c r="F112" s="18">
        <v>235000</v>
      </c>
      <c r="G112" s="18">
        <v>235000</v>
      </c>
      <c r="H112" s="18">
        <v>200000</v>
      </c>
    </row>
    <row r="113" spans="1:8" x14ac:dyDescent="0.2">
      <c r="A113" s="9"/>
      <c r="B113" s="13">
        <v>11</v>
      </c>
      <c r="C113" s="14" t="s">
        <v>15</v>
      </c>
      <c r="D113" s="15">
        <v>3294</v>
      </c>
      <c r="E113" s="16" t="s">
        <v>48</v>
      </c>
      <c r="F113" s="18">
        <v>1140000</v>
      </c>
      <c r="G113" s="18">
        <v>1250000</v>
      </c>
      <c r="H113" s="18">
        <v>1210000</v>
      </c>
    </row>
    <row r="114" spans="1:8" x14ac:dyDescent="0.2">
      <c r="A114" s="9"/>
      <c r="B114" s="13">
        <v>11</v>
      </c>
      <c r="C114" s="14" t="s">
        <v>15</v>
      </c>
      <c r="D114" s="15">
        <v>3299</v>
      </c>
      <c r="E114" s="16" t="s">
        <v>51</v>
      </c>
      <c r="F114" s="18">
        <v>10000</v>
      </c>
      <c r="G114" s="18">
        <v>10000</v>
      </c>
      <c r="H114" s="18">
        <v>10000</v>
      </c>
    </row>
    <row r="115" spans="1:8" x14ac:dyDescent="0.2">
      <c r="A115" s="9"/>
      <c r="B115" s="19"/>
      <c r="C115" s="20"/>
      <c r="D115" s="21">
        <v>329</v>
      </c>
      <c r="E115" s="22" t="s">
        <v>51</v>
      </c>
      <c r="F115" s="23">
        <f>SUM(F112:F114)</f>
        <v>1385000</v>
      </c>
      <c r="G115" s="23">
        <f>SUM(G112:G114)</f>
        <v>1495000</v>
      </c>
      <c r="H115" s="23">
        <f>SUM(H112:H114)</f>
        <v>1420000</v>
      </c>
    </row>
    <row r="116" spans="1:8" x14ac:dyDescent="0.2">
      <c r="A116" s="9"/>
      <c r="B116" s="13">
        <v>11</v>
      </c>
      <c r="C116" s="14" t="s">
        <v>15</v>
      </c>
      <c r="D116" s="15">
        <v>3241</v>
      </c>
      <c r="E116" s="16" t="s">
        <v>45</v>
      </c>
      <c r="F116" s="18">
        <v>160000</v>
      </c>
      <c r="G116" s="18">
        <v>150000</v>
      </c>
      <c r="H116" s="18">
        <v>150000</v>
      </c>
    </row>
    <row r="117" spans="1:8" x14ac:dyDescent="0.2">
      <c r="A117" s="9"/>
      <c r="B117" s="19"/>
      <c r="C117" s="20"/>
      <c r="D117" s="21">
        <v>324</v>
      </c>
      <c r="E117" s="22" t="s">
        <v>45</v>
      </c>
      <c r="F117" s="23">
        <f t="shared" ref="F117:H117" si="15">SUM(F116)</f>
        <v>160000</v>
      </c>
      <c r="G117" s="23">
        <f t="shared" si="15"/>
        <v>150000</v>
      </c>
      <c r="H117" s="23">
        <f t="shared" si="15"/>
        <v>150000</v>
      </c>
    </row>
    <row r="118" spans="1:8" x14ac:dyDescent="0.2">
      <c r="A118" s="9"/>
      <c r="B118" s="19"/>
      <c r="C118" s="20"/>
      <c r="D118" s="21">
        <v>32</v>
      </c>
      <c r="E118" s="22" t="s">
        <v>52</v>
      </c>
      <c r="F118" s="23">
        <f>F117+F115+F111+F103</f>
        <v>2165000</v>
      </c>
      <c r="G118" s="23">
        <f>G117+G115+G111+G103</f>
        <v>2295000</v>
      </c>
      <c r="H118" s="23">
        <f>H117+H115+H111+H103</f>
        <v>2140000</v>
      </c>
    </row>
    <row r="119" spans="1:8" x14ac:dyDescent="0.2">
      <c r="A119" s="9"/>
      <c r="B119" s="41">
        <v>52</v>
      </c>
      <c r="C119" s="42" t="s">
        <v>15</v>
      </c>
      <c r="D119" s="43">
        <v>3239</v>
      </c>
      <c r="E119" s="44" t="s">
        <v>43</v>
      </c>
      <c r="F119" s="45">
        <v>32000</v>
      </c>
      <c r="G119" s="45">
        <v>32000</v>
      </c>
      <c r="H119" s="45">
        <v>32000</v>
      </c>
    </row>
    <row r="120" spans="1:8" ht="25.5" x14ac:dyDescent="0.2">
      <c r="A120" s="9" t="s">
        <v>14</v>
      </c>
      <c r="B120" s="40" t="s">
        <v>85</v>
      </c>
      <c r="C120" s="40"/>
      <c r="D120" s="40"/>
      <c r="E120" s="46" t="s">
        <v>165</v>
      </c>
      <c r="F120" s="12">
        <f>SUM(F125+F122)</f>
        <v>1750000</v>
      </c>
      <c r="G120" s="12">
        <f>SUM(G125+G122)</f>
        <v>1750000</v>
      </c>
      <c r="H120" s="12">
        <f>SUM(H125+H122)</f>
        <v>1750000</v>
      </c>
    </row>
    <row r="121" spans="1:8" ht="25.5" x14ac:dyDescent="0.2">
      <c r="A121" s="9"/>
      <c r="B121" s="32">
        <v>11</v>
      </c>
      <c r="C121" s="32">
        <v>473</v>
      </c>
      <c r="D121" s="32">
        <v>3691</v>
      </c>
      <c r="E121" s="16" t="s">
        <v>81</v>
      </c>
      <c r="F121" s="34">
        <v>250000</v>
      </c>
      <c r="G121" s="34">
        <v>250000</v>
      </c>
      <c r="H121" s="34">
        <v>250000</v>
      </c>
    </row>
    <row r="122" spans="1:8" s="29" customFormat="1" x14ac:dyDescent="0.2">
      <c r="A122" s="9"/>
      <c r="B122" s="21"/>
      <c r="C122" s="21"/>
      <c r="D122" s="21">
        <v>369</v>
      </c>
      <c r="E122" s="22" t="s">
        <v>86</v>
      </c>
      <c r="F122" s="23">
        <f t="shared" ref="F122:H123" si="16">SUM(F121)</f>
        <v>250000</v>
      </c>
      <c r="G122" s="23">
        <f t="shared" si="16"/>
        <v>250000</v>
      </c>
      <c r="H122" s="23">
        <f t="shared" si="16"/>
        <v>250000</v>
      </c>
    </row>
    <row r="123" spans="1:8" x14ac:dyDescent="0.2">
      <c r="A123" s="9"/>
      <c r="B123" s="21"/>
      <c r="C123" s="21"/>
      <c r="D123" s="21">
        <v>36</v>
      </c>
      <c r="E123" s="22" t="s">
        <v>87</v>
      </c>
      <c r="F123" s="23">
        <f t="shared" si="16"/>
        <v>250000</v>
      </c>
      <c r="G123" s="23">
        <f t="shared" si="16"/>
        <v>250000</v>
      </c>
      <c r="H123" s="23">
        <f t="shared" si="16"/>
        <v>250000</v>
      </c>
    </row>
    <row r="124" spans="1:8" x14ac:dyDescent="0.2">
      <c r="A124" s="9"/>
      <c r="B124" s="13">
        <v>11</v>
      </c>
      <c r="C124" s="14" t="s">
        <v>15</v>
      </c>
      <c r="D124" s="15">
        <v>3811</v>
      </c>
      <c r="E124" s="16" t="s">
        <v>88</v>
      </c>
      <c r="F124" s="18">
        <v>1500000</v>
      </c>
      <c r="G124" s="18">
        <v>1500000</v>
      </c>
      <c r="H124" s="18">
        <v>1500000</v>
      </c>
    </row>
    <row r="125" spans="1:8" x14ac:dyDescent="0.2">
      <c r="A125" s="9"/>
      <c r="B125" s="36"/>
      <c r="C125" s="37"/>
      <c r="D125" s="21">
        <v>381</v>
      </c>
      <c r="E125" s="22" t="s">
        <v>89</v>
      </c>
      <c r="F125" s="47">
        <f t="shared" ref="F125:H125" si="17">SUM(F124)</f>
        <v>1500000</v>
      </c>
      <c r="G125" s="47">
        <f t="shared" si="17"/>
        <v>1500000</v>
      </c>
      <c r="H125" s="47">
        <f t="shared" si="17"/>
        <v>1500000</v>
      </c>
    </row>
    <row r="126" spans="1:8" x14ac:dyDescent="0.2">
      <c r="A126" s="9"/>
      <c r="B126" s="36"/>
      <c r="C126" s="37"/>
      <c r="D126" s="21">
        <v>38</v>
      </c>
      <c r="E126" s="22" t="s">
        <v>90</v>
      </c>
      <c r="F126" s="48">
        <f>SUM(F125)</f>
        <v>1500000</v>
      </c>
      <c r="G126" s="48">
        <f>SUM(G125)</f>
        <v>1500000</v>
      </c>
      <c r="H126" s="48">
        <f>SUM(H125)</f>
        <v>1500000</v>
      </c>
    </row>
    <row r="127" spans="1:8" ht="25.5" x14ac:dyDescent="0.2">
      <c r="A127" s="9" t="s">
        <v>14</v>
      </c>
      <c r="B127" s="40" t="s">
        <v>91</v>
      </c>
      <c r="C127" s="40"/>
      <c r="D127" s="40"/>
      <c r="E127" s="46" t="s">
        <v>92</v>
      </c>
      <c r="F127" s="12">
        <f>SUM(F129+F131+F133+F136+F138+F141+F144)</f>
        <v>6630000</v>
      </c>
      <c r="G127" s="12">
        <f>SUM(G129+G131+G133+G136+G138+G141+G144)</f>
        <v>6620000</v>
      </c>
      <c r="H127" s="12">
        <f>SUM(H129+H131+H133+H136+H138+H141+H144)</f>
        <v>6620000</v>
      </c>
    </row>
    <row r="128" spans="1:8" x14ac:dyDescent="0.2">
      <c r="A128" s="49"/>
      <c r="B128" s="32">
        <v>11</v>
      </c>
      <c r="C128" s="32">
        <v>473</v>
      </c>
      <c r="D128" s="32">
        <v>3233</v>
      </c>
      <c r="E128" s="33" t="s">
        <v>38</v>
      </c>
      <c r="F128" s="34">
        <v>0</v>
      </c>
      <c r="G128" s="34">
        <v>0</v>
      </c>
      <c r="H128" s="34">
        <v>0</v>
      </c>
    </row>
    <row r="129" spans="1:8" x14ac:dyDescent="0.2">
      <c r="A129" s="9"/>
      <c r="B129" s="21"/>
      <c r="C129" s="21"/>
      <c r="D129" s="21">
        <v>323</v>
      </c>
      <c r="E129" s="22"/>
      <c r="F129" s="23">
        <f>SUM(F128)</f>
        <v>0</v>
      </c>
      <c r="G129" s="23">
        <f>SUM(G128)</f>
        <v>0</v>
      </c>
      <c r="H129" s="23">
        <f>SUM(H128)</f>
        <v>0</v>
      </c>
    </row>
    <row r="130" spans="1:8" x14ac:dyDescent="0.2">
      <c r="A130" s="9"/>
      <c r="B130" s="13">
        <v>11</v>
      </c>
      <c r="C130" s="14" t="s">
        <v>15</v>
      </c>
      <c r="D130" s="15">
        <v>3512</v>
      </c>
      <c r="E130" s="16" t="s">
        <v>93</v>
      </c>
      <c r="F130" s="18"/>
      <c r="G130" s="18"/>
      <c r="H130" s="18"/>
    </row>
    <row r="131" spans="1:8" x14ac:dyDescent="0.2">
      <c r="A131" s="9"/>
      <c r="B131" s="36"/>
      <c r="C131" s="37"/>
      <c r="D131" s="21">
        <v>351</v>
      </c>
      <c r="E131" s="22" t="s">
        <v>93</v>
      </c>
      <c r="F131" s="38">
        <f t="shared" ref="F131:H131" si="18">SUM(F130)</f>
        <v>0</v>
      </c>
      <c r="G131" s="38">
        <f t="shared" si="18"/>
        <v>0</v>
      </c>
      <c r="H131" s="38">
        <f t="shared" si="18"/>
        <v>0</v>
      </c>
    </row>
    <row r="132" spans="1:8" x14ac:dyDescent="0.2">
      <c r="A132" s="50"/>
      <c r="B132" s="30">
        <v>11</v>
      </c>
      <c r="C132" s="31" t="s">
        <v>15</v>
      </c>
      <c r="D132" s="32">
        <v>3241</v>
      </c>
      <c r="E132" s="33" t="s">
        <v>94</v>
      </c>
      <c r="F132" s="51">
        <v>30000</v>
      </c>
      <c r="G132" s="51">
        <v>20000</v>
      </c>
      <c r="H132" s="51">
        <v>20000</v>
      </c>
    </row>
    <row r="133" spans="1:8" s="29" customFormat="1" x14ac:dyDescent="0.2">
      <c r="A133" s="9"/>
      <c r="B133" s="19"/>
      <c r="C133" s="20"/>
      <c r="D133" s="21">
        <v>3241</v>
      </c>
      <c r="E133" s="22" t="s">
        <v>94</v>
      </c>
      <c r="F133" s="23">
        <f t="shared" ref="F133:H134" si="19">SUM(F132)</f>
        <v>30000</v>
      </c>
      <c r="G133" s="23">
        <f t="shared" si="19"/>
        <v>20000</v>
      </c>
      <c r="H133" s="23">
        <f t="shared" si="19"/>
        <v>20000</v>
      </c>
    </row>
    <row r="134" spans="1:8" x14ac:dyDescent="0.2">
      <c r="A134" s="9"/>
      <c r="B134" s="36"/>
      <c r="C134" s="37"/>
      <c r="D134" s="21">
        <v>32</v>
      </c>
      <c r="E134" s="22" t="s">
        <v>52</v>
      </c>
      <c r="F134" s="23">
        <f t="shared" si="19"/>
        <v>30000</v>
      </c>
      <c r="G134" s="23">
        <f t="shared" si="19"/>
        <v>20000</v>
      </c>
      <c r="H134" s="23">
        <f t="shared" si="19"/>
        <v>20000</v>
      </c>
    </row>
    <row r="135" spans="1:8" x14ac:dyDescent="0.2">
      <c r="A135" s="35"/>
      <c r="B135" s="30">
        <v>11</v>
      </c>
      <c r="C135" s="31" t="s">
        <v>15</v>
      </c>
      <c r="D135" s="32">
        <v>3661</v>
      </c>
      <c r="E135" s="33" t="s">
        <v>95</v>
      </c>
      <c r="F135" s="51">
        <v>400000</v>
      </c>
      <c r="G135" s="51">
        <v>400000</v>
      </c>
      <c r="H135" s="51">
        <v>400000</v>
      </c>
    </row>
    <row r="136" spans="1:8" s="29" customFormat="1" ht="25.5" x14ac:dyDescent="0.2">
      <c r="A136" s="9"/>
      <c r="B136" s="19"/>
      <c r="C136" s="20"/>
      <c r="D136" s="21">
        <v>366</v>
      </c>
      <c r="E136" s="22" t="s">
        <v>95</v>
      </c>
      <c r="F136" s="23">
        <f>SUM(F135)</f>
        <v>400000</v>
      </c>
      <c r="G136" s="23">
        <f>SUM(G135)</f>
        <v>400000</v>
      </c>
      <c r="H136" s="23">
        <f>SUM(H135)</f>
        <v>400000</v>
      </c>
    </row>
    <row r="137" spans="1:8" x14ac:dyDescent="0.2">
      <c r="A137" s="9"/>
      <c r="B137" s="13">
        <v>11</v>
      </c>
      <c r="C137" s="14" t="s">
        <v>15</v>
      </c>
      <c r="D137" s="15">
        <v>3631</v>
      </c>
      <c r="E137" s="16" t="s">
        <v>96</v>
      </c>
      <c r="F137" s="52">
        <v>1500000</v>
      </c>
      <c r="G137" s="52">
        <v>1500000</v>
      </c>
      <c r="H137" s="52">
        <v>1500000</v>
      </c>
    </row>
    <row r="138" spans="1:8" s="29" customFormat="1" x14ac:dyDescent="0.2">
      <c r="A138" s="9"/>
      <c r="B138" s="19"/>
      <c r="C138" s="20"/>
      <c r="D138" s="21">
        <v>363</v>
      </c>
      <c r="E138" s="22" t="s">
        <v>96</v>
      </c>
      <c r="F138" s="23">
        <f t="shared" ref="F138:H138" si="20">SUM(F137)</f>
        <v>1500000</v>
      </c>
      <c r="G138" s="23">
        <f t="shared" si="20"/>
        <v>1500000</v>
      </c>
      <c r="H138" s="23">
        <f t="shared" si="20"/>
        <v>1500000</v>
      </c>
    </row>
    <row r="139" spans="1:8" x14ac:dyDescent="0.2">
      <c r="A139" s="9"/>
      <c r="B139" s="36"/>
      <c r="C139" s="37"/>
      <c r="D139" s="21">
        <v>36</v>
      </c>
      <c r="E139" s="22" t="s">
        <v>97</v>
      </c>
      <c r="F139" s="23">
        <f>SUM(F136+F138)</f>
        <v>1900000</v>
      </c>
      <c r="G139" s="23">
        <f>SUM(G136+G138)</f>
        <v>1900000</v>
      </c>
      <c r="H139" s="23">
        <f>SUM(H136+H138)</f>
        <v>1900000</v>
      </c>
    </row>
    <row r="140" spans="1:8" x14ac:dyDescent="0.2">
      <c r="A140" s="9"/>
      <c r="B140" s="13">
        <v>11</v>
      </c>
      <c r="C140" s="14" t="s">
        <v>15</v>
      </c>
      <c r="D140" s="15">
        <v>3721</v>
      </c>
      <c r="E140" s="16" t="s">
        <v>57</v>
      </c>
      <c r="F140" s="52">
        <v>3000000</v>
      </c>
      <c r="G140" s="52">
        <v>3000000</v>
      </c>
      <c r="H140" s="52">
        <v>3000000</v>
      </c>
    </row>
    <row r="141" spans="1:8" x14ac:dyDescent="0.2">
      <c r="A141" s="9"/>
      <c r="B141" s="19"/>
      <c r="C141" s="20"/>
      <c r="D141" s="21">
        <v>372</v>
      </c>
      <c r="E141" s="22" t="s">
        <v>57</v>
      </c>
      <c r="F141" s="23">
        <f t="shared" ref="F141:H141" si="21">SUM(F140)</f>
        <v>3000000</v>
      </c>
      <c r="G141" s="23">
        <f t="shared" si="21"/>
        <v>3000000</v>
      </c>
      <c r="H141" s="23">
        <f t="shared" si="21"/>
        <v>3000000</v>
      </c>
    </row>
    <row r="142" spans="1:8" x14ac:dyDescent="0.2">
      <c r="A142" s="9"/>
      <c r="B142" s="19"/>
      <c r="C142" s="20"/>
      <c r="D142" s="21">
        <v>37</v>
      </c>
      <c r="E142" s="22" t="s">
        <v>57</v>
      </c>
      <c r="F142" s="23">
        <f>SUM(F141)</f>
        <v>3000000</v>
      </c>
      <c r="G142" s="23">
        <f>SUM(G141)</f>
        <v>3000000</v>
      </c>
      <c r="H142" s="23">
        <f>SUM(H141)</f>
        <v>3000000</v>
      </c>
    </row>
    <row r="143" spans="1:8" x14ac:dyDescent="0.2">
      <c r="A143" s="9"/>
      <c r="B143" s="13">
        <v>11</v>
      </c>
      <c r="C143" s="14" t="s">
        <v>15</v>
      </c>
      <c r="D143" s="15">
        <v>3811</v>
      </c>
      <c r="E143" s="16" t="s">
        <v>88</v>
      </c>
      <c r="F143" s="52">
        <v>1700000</v>
      </c>
      <c r="G143" s="52">
        <v>1700000</v>
      </c>
      <c r="H143" s="52">
        <v>1700000</v>
      </c>
    </row>
    <row r="144" spans="1:8" x14ac:dyDescent="0.2">
      <c r="A144" s="9"/>
      <c r="B144" s="19"/>
      <c r="C144" s="20"/>
      <c r="D144" s="21">
        <v>381</v>
      </c>
      <c r="E144" s="22" t="s">
        <v>88</v>
      </c>
      <c r="F144" s="23">
        <f t="shared" ref="F144:H144" si="22">SUM(F143)</f>
        <v>1700000</v>
      </c>
      <c r="G144" s="23">
        <f t="shared" si="22"/>
        <v>1700000</v>
      </c>
      <c r="H144" s="23">
        <f t="shared" si="22"/>
        <v>1700000</v>
      </c>
    </row>
    <row r="145" spans="1:8" x14ac:dyDescent="0.2">
      <c r="A145" s="9"/>
      <c r="B145" s="19"/>
      <c r="C145" s="20"/>
      <c r="D145" s="21">
        <v>38</v>
      </c>
      <c r="E145" s="22" t="s">
        <v>90</v>
      </c>
      <c r="F145" s="23">
        <f>SUM(F144)</f>
        <v>1700000</v>
      </c>
      <c r="G145" s="23">
        <f>SUM(G144)</f>
        <v>1700000</v>
      </c>
      <c r="H145" s="23">
        <f>SUM(H144)</f>
        <v>1700000</v>
      </c>
    </row>
    <row r="146" spans="1:8" x14ac:dyDescent="0.2">
      <c r="A146" s="9" t="s">
        <v>14</v>
      </c>
      <c r="B146" s="40" t="s">
        <v>98</v>
      </c>
      <c r="C146" s="40"/>
      <c r="D146" s="40"/>
      <c r="E146" s="11" t="s">
        <v>166</v>
      </c>
      <c r="F146" s="12">
        <f>SUM(F148+F150+F152)</f>
        <v>500000</v>
      </c>
      <c r="G146" s="12">
        <f>SUM(G148+G150+G152)</f>
        <v>500000</v>
      </c>
      <c r="H146" s="12">
        <f>SUM(H148+H150+H152)</f>
        <v>500000</v>
      </c>
    </row>
    <row r="147" spans="1:8" x14ac:dyDescent="0.2">
      <c r="A147" s="9"/>
      <c r="B147" s="24">
        <v>43</v>
      </c>
      <c r="C147" s="25" t="s">
        <v>15</v>
      </c>
      <c r="D147" s="26">
        <v>3211</v>
      </c>
      <c r="E147" s="27" t="s">
        <v>25</v>
      </c>
      <c r="F147" s="53">
        <v>300000</v>
      </c>
      <c r="G147" s="53">
        <v>300000</v>
      </c>
      <c r="H147" s="53">
        <v>300000</v>
      </c>
    </row>
    <row r="148" spans="1:8" x14ac:dyDescent="0.2">
      <c r="A148" s="9"/>
      <c r="B148" s="54"/>
      <c r="C148" s="55"/>
      <c r="D148" s="56">
        <v>321</v>
      </c>
      <c r="E148" s="57" t="s">
        <v>29</v>
      </c>
      <c r="F148" s="59">
        <f t="shared" ref="F148:H148" si="23">SUM(F147)</f>
        <v>300000</v>
      </c>
      <c r="G148" s="59">
        <f t="shared" si="23"/>
        <v>300000</v>
      </c>
      <c r="H148" s="59">
        <f t="shared" si="23"/>
        <v>300000</v>
      </c>
    </row>
    <row r="149" spans="1:8" x14ac:dyDescent="0.2">
      <c r="A149" s="35"/>
      <c r="B149" s="24">
        <v>43</v>
      </c>
      <c r="C149" s="25" t="s">
        <v>15</v>
      </c>
      <c r="D149" s="26">
        <v>3223</v>
      </c>
      <c r="E149" s="27" t="s">
        <v>99</v>
      </c>
      <c r="F149" s="53">
        <v>100000</v>
      </c>
      <c r="G149" s="53">
        <v>100000</v>
      </c>
      <c r="H149" s="53">
        <v>100000</v>
      </c>
    </row>
    <row r="150" spans="1:8" x14ac:dyDescent="0.2">
      <c r="A150" s="9"/>
      <c r="B150" s="54"/>
      <c r="C150" s="55"/>
      <c r="D150" s="56">
        <v>322</v>
      </c>
      <c r="E150" s="57" t="s">
        <v>35</v>
      </c>
      <c r="F150" s="59">
        <f>SUM(F149)</f>
        <v>100000</v>
      </c>
      <c r="G150" s="59">
        <f>SUM(G149)</f>
        <v>100000</v>
      </c>
      <c r="H150" s="59">
        <f>SUM(H149)</f>
        <v>100000</v>
      </c>
    </row>
    <row r="151" spans="1:8" x14ac:dyDescent="0.2">
      <c r="A151" s="9"/>
      <c r="B151" s="24">
        <v>43</v>
      </c>
      <c r="C151" s="25" t="s">
        <v>15</v>
      </c>
      <c r="D151" s="26">
        <v>3231</v>
      </c>
      <c r="E151" s="27" t="s">
        <v>100</v>
      </c>
      <c r="F151" s="53">
        <v>100000</v>
      </c>
      <c r="G151" s="53">
        <v>100000</v>
      </c>
      <c r="H151" s="53">
        <v>100000</v>
      </c>
    </row>
    <row r="152" spans="1:8" s="29" customFormat="1" x14ac:dyDescent="0.2">
      <c r="A152" s="60"/>
      <c r="B152" s="61"/>
      <c r="C152" s="62"/>
      <c r="D152" s="56">
        <v>323</v>
      </c>
      <c r="E152" s="57" t="s">
        <v>44</v>
      </c>
      <c r="F152" s="59">
        <f t="shared" ref="F152:H152" si="24">SUM(F151)</f>
        <v>100000</v>
      </c>
      <c r="G152" s="59">
        <f t="shared" si="24"/>
        <v>100000</v>
      </c>
      <c r="H152" s="59">
        <f t="shared" si="24"/>
        <v>100000</v>
      </c>
    </row>
    <row r="153" spans="1:8" x14ac:dyDescent="0.2">
      <c r="A153" s="60"/>
      <c r="B153" s="54"/>
      <c r="C153" s="55"/>
      <c r="D153" s="56">
        <v>32</v>
      </c>
      <c r="E153" s="57" t="s">
        <v>52</v>
      </c>
      <c r="F153" s="59">
        <f>SUM(F148+F150+F152)</f>
        <v>500000</v>
      </c>
      <c r="G153" s="59">
        <f>SUM(G148+G150+G152)</f>
        <v>500000</v>
      </c>
      <c r="H153" s="59">
        <f>SUM(H148+H150+H152)</f>
        <v>500000</v>
      </c>
    </row>
    <row r="154" spans="1:8" x14ac:dyDescent="0.2">
      <c r="A154" s="10" t="s">
        <v>14</v>
      </c>
      <c r="B154" s="40" t="s">
        <v>101</v>
      </c>
      <c r="C154" s="40"/>
      <c r="D154" s="40"/>
      <c r="E154" s="63" t="s">
        <v>102</v>
      </c>
      <c r="F154" s="12">
        <f>SUM(F158+F162+F165+F168)</f>
        <v>24100000</v>
      </c>
      <c r="G154" s="12">
        <f>SUM(G158+G162+G165+G168)</f>
        <v>24350000</v>
      </c>
      <c r="H154" s="12">
        <f>SUM(H158+H162+H165+H168)</f>
        <v>24350000</v>
      </c>
    </row>
    <row r="155" spans="1:8" x14ac:dyDescent="0.2">
      <c r="A155" s="10"/>
      <c r="B155" s="32">
        <v>11</v>
      </c>
      <c r="C155" s="32">
        <v>473</v>
      </c>
      <c r="D155" s="32">
        <v>3239</v>
      </c>
      <c r="E155" s="64" t="s">
        <v>43</v>
      </c>
      <c r="F155" s="51">
        <v>200000</v>
      </c>
      <c r="G155" s="51">
        <v>200000</v>
      </c>
      <c r="H155" s="51">
        <v>200000</v>
      </c>
    </row>
    <row r="156" spans="1:8" x14ac:dyDescent="0.2">
      <c r="A156" s="10"/>
      <c r="B156" s="32">
        <v>11</v>
      </c>
      <c r="C156" s="32">
        <v>473</v>
      </c>
      <c r="D156" s="32">
        <v>3238</v>
      </c>
      <c r="E156" s="16" t="s">
        <v>74</v>
      </c>
      <c r="F156" s="51">
        <v>50000</v>
      </c>
      <c r="G156" s="51">
        <v>50000</v>
      </c>
      <c r="H156" s="51">
        <v>50000</v>
      </c>
    </row>
    <row r="157" spans="1:8" x14ac:dyDescent="0.2">
      <c r="A157" s="10"/>
      <c r="B157" s="32">
        <v>11</v>
      </c>
      <c r="C157" s="32">
        <v>473</v>
      </c>
      <c r="D157" s="32">
        <v>3237</v>
      </c>
      <c r="E157" s="64" t="s">
        <v>42</v>
      </c>
      <c r="F157" s="51">
        <v>100000</v>
      </c>
      <c r="G157" s="51">
        <v>100000</v>
      </c>
      <c r="H157" s="51">
        <v>100000</v>
      </c>
    </row>
    <row r="158" spans="1:8" x14ac:dyDescent="0.2">
      <c r="A158" s="10"/>
      <c r="B158" s="40"/>
      <c r="C158" s="40"/>
      <c r="D158" s="40">
        <v>323</v>
      </c>
      <c r="E158" s="63" t="s">
        <v>103</v>
      </c>
      <c r="F158" s="12">
        <f>SUM(F155+F156+F157)</f>
        <v>350000</v>
      </c>
      <c r="G158" s="12">
        <f>SUM(G155+G156+G157)</f>
        <v>350000</v>
      </c>
      <c r="H158" s="12">
        <f>SUM(H155+H156+H157)</f>
        <v>350000</v>
      </c>
    </row>
    <row r="159" spans="1:8" x14ac:dyDescent="0.2">
      <c r="A159" s="10"/>
      <c r="B159" s="40"/>
      <c r="C159" s="40"/>
      <c r="D159" s="40">
        <v>32</v>
      </c>
      <c r="E159" s="46" t="s">
        <v>52</v>
      </c>
      <c r="F159" s="12">
        <f>SUM(F158)</f>
        <v>350000</v>
      </c>
      <c r="G159" s="12">
        <f>SUM(G158)</f>
        <v>350000</v>
      </c>
      <c r="H159" s="12">
        <f>SUM(H158)</f>
        <v>350000</v>
      </c>
    </row>
    <row r="160" spans="1:8" x14ac:dyDescent="0.2">
      <c r="A160" s="10"/>
      <c r="B160" s="13">
        <v>11</v>
      </c>
      <c r="C160" s="14" t="s">
        <v>15</v>
      </c>
      <c r="D160" s="32">
        <v>3522</v>
      </c>
      <c r="E160" s="16" t="s">
        <v>104</v>
      </c>
      <c r="F160" s="52">
        <v>1000000</v>
      </c>
      <c r="G160" s="52">
        <v>1000000</v>
      </c>
      <c r="H160" s="52">
        <v>1000000</v>
      </c>
    </row>
    <row r="161" spans="1:8" x14ac:dyDescent="0.2">
      <c r="A161" s="10"/>
      <c r="B161" s="13">
        <v>11</v>
      </c>
      <c r="C161" s="14" t="s">
        <v>15</v>
      </c>
      <c r="D161" s="32">
        <v>3523</v>
      </c>
      <c r="E161" s="16" t="s">
        <v>105</v>
      </c>
      <c r="F161" s="52">
        <v>500000</v>
      </c>
      <c r="G161" s="52">
        <v>500000</v>
      </c>
      <c r="H161" s="52">
        <v>500000</v>
      </c>
    </row>
    <row r="162" spans="1:8" s="29" customFormat="1" x14ac:dyDescent="0.2">
      <c r="A162" s="10"/>
      <c r="B162" s="19"/>
      <c r="C162" s="20"/>
      <c r="D162" s="21">
        <v>352</v>
      </c>
      <c r="E162" s="22" t="s">
        <v>104</v>
      </c>
      <c r="F162" s="66">
        <f>SUM(F160+F161)</f>
        <v>1500000</v>
      </c>
      <c r="G162" s="66">
        <f>SUM(G160+G161)</f>
        <v>1500000</v>
      </c>
      <c r="H162" s="66">
        <f>SUM(H160+H161)</f>
        <v>1500000</v>
      </c>
    </row>
    <row r="163" spans="1:8" x14ac:dyDescent="0.2">
      <c r="A163" s="10"/>
      <c r="B163" s="36"/>
      <c r="C163" s="37"/>
      <c r="D163" s="21">
        <v>35</v>
      </c>
      <c r="E163" s="22" t="s">
        <v>106</v>
      </c>
      <c r="F163" s="66">
        <f>SUM(F162)</f>
        <v>1500000</v>
      </c>
      <c r="G163" s="66">
        <f>SUM(G162)</f>
        <v>1500000</v>
      </c>
      <c r="H163" s="66">
        <f>SUM(H162)</f>
        <v>1500000</v>
      </c>
    </row>
    <row r="164" spans="1:8" x14ac:dyDescent="0.2">
      <c r="A164" s="10"/>
      <c r="B164" s="13">
        <v>11</v>
      </c>
      <c r="C164" s="14" t="s">
        <v>15</v>
      </c>
      <c r="D164" s="15">
        <v>3822</v>
      </c>
      <c r="E164" s="16" t="s">
        <v>107</v>
      </c>
      <c r="F164" s="52">
        <v>0</v>
      </c>
      <c r="G164" s="52">
        <v>0</v>
      </c>
      <c r="H164" s="52">
        <v>0</v>
      </c>
    </row>
    <row r="165" spans="1:8" x14ac:dyDescent="0.2">
      <c r="A165" s="10"/>
      <c r="B165" s="19"/>
      <c r="C165" s="20"/>
      <c r="D165" s="21">
        <v>382</v>
      </c>
      <c r="E165" s="22" t="s">
        <v>107</v>
      </c>
      <c r="F165" s="66">
        <f t="shared" ref="F165:H165" si="25">SUM(F164)</f>
        <v>0</v>
      </c>
      <c r="G165" s="66">
        <f t="shared" si="25"/>
        <v>0</v>
      </c>
      <c r="H165" s="66">
        <f t="shared" si="25"/>
        <v>0</v>
      </c>
    </row>
    <row r="166" spans="1:8" ht="25.5" x14ac:dyDescent="0.2">
      <c r="A166" s="10"/>
      <c r="B166" s="13">
        <v>11</v>
      </c>
      <c r="C166" s="14" t="s">
        <v>15</v>
      </c>
      <c r="D166" s="15">
        <v>3862</v>
      </c>
      <c r="E166" s="16" t="s">
        <v>108</v>
      </c>
      <c r="F166" s="18">
        <v>13250000</v>
      </c>
      <c r="G166" s="18">
        <v>13500000</v>
      </c>
      <c r="H166" s="18">
        <v>13500000</v>
      </c>
    </row>
    <row r="167" spans="1:8" x14ac:dyDescent="0.2">
      <c r="A167" s="10"/>
      <c r="B167" s="13">
        <v>11</v>
      </c>
      <c r="C167" s="14" t="s">
        <v>15</v>
      </c>
      <c r="D167" s="15">
        <v>3863</v>
      </c>
      <c r="E167" s="16" t="s">
        <v>109</v>
      </c>
      <c r="F167" s="18">
        <v>9000000</v>
      </c>
      <c r="G167" s="18">
        <v>9000000</v>
      </c>
      <c r="H167" s="18">
        <v>9000000</v>
      </c>
    </row>
    <row r="168" spans="1:8" s="29" customFormat="1" ht="38.25" x14ac:dyDescent="0.2">
      <c r="A168" s="67"/>
      <c r="B168" s="19"/>
      <c r="C168" s="20"/>
      <c r="D168" s="21">
        <v>386</v>
      </c>
      <c r="E168" s="22" t="s">
        <v>108</v>
      </c>
      <c r="F168" s="66">
        <f>SUM(F167+F166)</f>
        <v>22250000</v>
      </c>
      <c r="G168" s="66">
        <f>SUM(G167+G166)</f>
        <v>22500000</v>
      </c>
      <c r="H168" s="66">
        <f>SUM(H167+H166)</f>
        <v>22500000</v>
      </c>
    </row>
    <row r="169" spans="1:8" x14ac:dyDescent="0.2">
      <c r="A169" s="67"/>
      <c r="B169" s="36"/>
      <c r="C169" s="37"/>
      <c r="D169" s="21">
        <v>38</v>
      </c>
      <c r="E169" s="22" t="s">
        <v>90</v>
      </c>
      <c r="F169" s="66">
        <f>SUM(F165+F168)</f>
        <v>22250000</v>
      </c>
      <c r="G169" s="66">
        <f>SUM(G165+G168)</f>
        <v>22500000</v>
      </c>
      <c r="H169" s="66">
        <f>SUM(H165+H168)</f>
        <v>22500000</v>
      </c>
    </row>
    <row r="170" spans="1:8" x14ac:dyDescent="0.2">
      <c r="A170" s="67" t="s">
        <v>14</v>
      </c>
      <c r="B170" s="169" t="s">
        <v>110</v>
      </c>
      <c r="C170" s="170"/>
      <c r="D170" s="171"/>
      <c r="E170" s="46" t="s">
        <v>111</v>
      </c>
      <c r="F170" s="112">
        <f>SUM(F174+F178+F183+F181)</f>
        <v>21713591</v>
      </c>
      <c r="G170" s="112">
        <f>SUM(G174+G178+G183+G181)</f>
        <v>20100000</v>
      </c>
      <c r="H170" s="112">
        <f>SUM(H174+H178+H183+H181)</f>
        <v>20100000</v>
      </c>
    </row>
    <row r="171" spans="1:8" x14ac:dyDescent="0.2">
      <c r="A171" s="9"/>
      <c r="B171" s="24">
        <v>43</v>
      </c>
      <c r="C171" s="25" t="s">
        <v>15</v>
      </c>
      <c r="D171" s="26">
        <v>3237</v>
      </c>
      <c r="E171" s="27" t="s">
        <v>42</v>
      </c>
      <c r="F171" s="28">
        <v>0</v>
      </c>
      <c r="G171" s="28">
        <v>0</v>
      </c>
      <c r="H171" s="28">
        <v>0</v>
      </c>
    </row>
    <row r="172" spans="1:8" x14ac:dyDescent="0.2">
      <c r="A172" s="9"/>
      <c r="B172" s="24">
        <v>43</v>
      </c>
      <c r="C172" s="25" t="s">
        <v>15</v>
      </c>
      <c r="D172" s="26">
        <v>3239</v>
      </c>
      <c r="E172" s="27" t="s">
        <v>43</v>
      </c>
      <c r="F172" s="28">
        <v>0</v>
      </c>
      <c r="G172" s="28">
        <v>0</v>
      </c>
      <c r="H172" s="28">
        <v>0</v>
      </c>
    </row>
    <row r="173" spans="1:8" x14ac:dyDescent="0.2">
      <c r="A173" s="9"/>
      <c r="B173" s="24">
        <v>43</v>
      </c>
      <c r="C173" s="25" t="s">
        <v>15</v>
      </c>
      <c r="D173" s="26">
        <v>3296</v>
      </c>
      <c r="E173" s="27" t="s">
        <v>50</v>
      </c>
      <c r="F173" s="28">
        <v>50000</v>
      </c>
      <c r="G173" s="28">
        <v>50000</v>
      </c>
      <c r="H173" s="28">
        <v>50000</v>
      </c>
    </row>
    <row r="174" spans="1:8" x14ac:dyDescent="0.2">
      <c r="A174" s="9"/>
      <c r="B174" s="54"/>
      <c r="C174" s="55"/>
      <c r="D174" s="56">
        <v>329</v>
      </c>
      <c r="E174" s="57" t="s">
        <v>51</v>
      </c>
      <c r="F174" s="59">
        <f>SUM(F171+F172+F173)</f>
        <v>50000</v>
      </c>
      <c r="G174" s="59">
        <f>SUM(G171+G172+G173)</f>
        <v>50000</v>
      </c>
      <c r="H174" s="59">
        <f>SUM(H171+H172+H173)</f>
        <v>50000</v>
      </c>
    </row>
    <row r="175" spans="1:8" x14ac:dyDescent="0.2">
      <c r="A175" s="9"/>
      <c r="B175" s="54"/>
      <c r="C175" s="55"/>
      <c r="D175" s="56">
        <v>32</v>
      </c>
      <c r="E175" s="57" t="s">
        <v>52</v>
      </c>
      <c r="F175" s="59">
        <f>SUM(F174)</f>
        <v>50000</v>
      </c>
      <c r="G175" s="59">
        <f>SUM(G174)</f>
        <v>50000</v>
      </c>
      <c r="H175" s="59">
        <f>SUM(H174)</f>
        <v>50000</v>
      </c>
    </row>
    <row r="176" spans="1:8" x14ac:dyDescent="0.2">
      <c r="A176" s="9"/>
      <c r="B176" s="24">
        <v>43</v>
      </c>
      <c r="C176" s="25" t="s">
        <v>15</v>
      </c>
      <c r="D176" s="26">
        <v>3631</v>
      </c>
      <c r="E176" s="27" t="s">
        <v>96</v>
      </c>
      <c r="F176" s="28">
        <v>2000000</v>
      </c>
      <c r="G176" s="28">
        <v>2000000</v>
      </c>
      <c r="H176" s="28">
        <v>2000000</v>
      </c>
    </row>
    <row r="177" spans="1:8" x14ac:dyDescent="0.2">
      <c r="A177" s="9"/>
      <c r="B177" s="24">
        <v>43</v>
      </c>
      <c r="C177" s="25" t="s">
        <v>15</v>
      </c>
      <c r="D177" s="26">
        <v>3632</v>
      </c>
      <c r="E177" s="27" t="s">
        <v>112</v>
      </c>
      <c r="F177" s="28">
        <v>19363591</v>
      </c>
      <c r="G177" s="28">
        <v>17750000</v>
      </c>
      <c r="H177" s="28">
        <v>17750000</v>
      </c>
    </row>
    <row r="178" spans="1:8" x14ac:dyDescent="0.2">
      <c r="A178" s="9"/>
      <c r="B178" s="54"/>
      <c r="C178" s="55"/>
      <c r="D178" s="56">
        <v>363</v>
      </c>
      <c r="E178" s="57" t="s">
        <v>113</v>
      </c>
      <c r="F178" s="59">
        <f>SUM(F177+F176)</f>
        <v>21363591</v>
      </c>
      <c r="G178" s="59">
        <f>SUM(G177+G176)</f>
        <v>19750000</v>
      </c>
      <c r="H178" s="59">
        <f>SUM(H177+H176)</f>
        <v>19750000</v>
      </c>
    </row>
    <row r="179" spans="1:8" x14ac:dyDescent="0.2">
      <c r="A179" s="35"/>
      <c r="B179" s="24">
        <v>43</v>
      </c>
      <c r="C179" s="25" t="s">
        <v>15</v>
      </c>
      <c r="D179" s="26">
        <v>3661</v>
      </c>
      <c r="E179" s="27" t="s">
        <v>114</v>
      </c>
      <c r="F179" s="28">
        <v>100000</v>
      </c>
      <c r="G179" s="28">
        <v>100000</v>
      </c>
      <c r="H179" s="28">
        <v>100000</v>
      </c>
    </row>
    <row r="180" spans="1:8" x14ac:dyDescent="0.2">
      <c r="A180" s="35"/>
      <c r="B180" s="24">
        <v>43</v>
      </c>
      <c r="C180" s="25" t="s">
        <v>15</v>
      </c>
      <c r="D180" s="26">
        <v>3662</v>
      </c>
      <c r="E180" s="27" t="s">
        <v>115</v>
      </c>
      <c r="F180" s="28">
        <v>100000</v>
      </c>
      <c r="G180" s="28">
        <v>100000</v>
      </c>
      <c r="H180" s="28">
        <v>100000</v>
      </c>
    </row>
    <row r="181" spans="1:8" x14ac:dyDescent="0.2">
      <c r="A181" s="9"/>
      <c r="B181" s="54"/>
      <c r="C181" s="55"/>
      <c r="D181" s="56">
        <v>366</v>
      </c>
      <c r="E181" s="57" t="s">
        <v>116</v>
      </c>
      <c r="F181" s="58">
        <f>SUM(F179:F180)</f>
        <v>200000</v>
      </c>
      <c r="G181" s="58">
        <f>SUM(G179:G180)</f>
        <v>200000</v>
      </c>
      <c r="H181" s="58">
        <f>SUM(H179:H180)</f>
        <v>200000</v>
      </c>
    </row>
    <row r="182" spans="1:8" ht="25.5" x14ac:dyDescent="0.2">
      <c r="A182" s="35"/>
      <c r="B182" s="24">
        <v>43</v>
      </c>
      <c r="C182" s="25" t="s">
        <v>15</v>
      </c>
      <c r="D182" s="26">
        <v>3692</v>
      </c>
      <c r="E182" s="27" t="s">
        <v>147</v>
      </c>
      <c r="F182" s="28">
        <v>100000</v>
      </c>
      <c r="G182" s="28">
        <v>100000</v>
      </c>
      <c r="H182" s="28">
        <v>100000</v>
      </c>
    </row>
    <row r="183" spans="1:8" ht="25.5" x14ac:dyDescent="0.2">
      <c r="A183" s="9"/>
      <c r="B183" s="54"/>
      <c r="C183" s="55"/>
      <c r="D183" s="56">
        <v>369</v>
      </c>
      <c r="E183" s="57" t="s">
        <v>155</v>
      </c>
      <c r="F183" s="59">
        <f>SUM(F182)</f>
        <v>100000</v>
      </c>
      <c r="G183" s="59">
        <f>SUM(G182)</f>
        <v>100000</v>
      </c>
      <c r="H183" s="59">
        <f>SUM(H182)</f>
        <v>100000</v>
      </c>
    </row>
    <row r="184" spans="1:8" x14ac:dyDescent="0.2">
      <c r="A184" s="9"/>
      <c r="B184" s="54"/>
      <c r="C184" s="55"/>
      <c r="D184" s="56">
        <v>36</v>
      </c>
      <c r="E184" s="57" t="s">
        <v>97</v>
      </c>
      <c r="F184" s="59">
        <f>SUM(F183+F181+F178)</f>
        <v>21663591</v>
      </c>
      <c r="G184" s="59">
        <f>SUM(G183+G181+G178)</f>
        <v>20050000</v>
      </c>
      <c r="H184" s="59">
        <f>SUM(H183+H181+H178)</f>
        <v>20050000</v>
      </c>
    </row>
    <row r="185" spans="1:8" ht="25.5" x14ac:dyDescent="0.2">
      <c r="A185" s="9" t="s">
        <v>14</v>
      </c>
      <c r="B185" s="39" t="s">
        <v>117</v>
      </c>
      <c r="C185" s="39"/>
      <c r="D185" s="39"/>
      <c r="E185" s="46" t="s">
        <v>167</v>
      </c>
      <c r="F185" s="12">
        <f>SUM(F188)</f>
        <v>16600000</v>
      </c>
      <c r="G185" s="12">
        <f>SUM(G188)</f>
        <v>16000000</v>
      </c>
      <c r="H185" s="12">
        <f>SUM(H188)</f>
        <v>16000000</v>
      </c>
    </row>
    <row r="186" spans="1:8" x14ac:dyDescent="0.2">
      <c r="A186" s="9"/>
      <c r="B186" s="13">
        <v>11</v>
      </c>
      <c r="C186" s="14" t="s">
        <v>15</v>
      </c>
      <c r="D186" s="15">
        <v>3522</v>
      </c>
      <c r="E186" s="16" t="s">
        <v>118</v>
      </c>
      <c r="F186" s="18">
        <v>10120000</v>
      </c>
      <c r="G186" s="18">
        <v>8300000</v>
      </c>
      <c r="H186" s="18">
        <v>6950000</v>
      </c>
    </row>
    <row r="187" spans="1:8" x14ac:dyDescent="0.2">
      <c r="A187" s="9"/>
      <c r="B187" s="13">
        <v>11</v>
      </c>
      <c r="C187" s="14" t="s">
        <v>15</v>
      </c>
      <c r="D187" s="15">
        <v>3523</v>
      </c>
      <c r="E187" s="16" t="s">
        <v>119</v>
      </c>
      <c r="F187" s="18">
        <v>6480000</v>
      </c>
      <c r="G187" s="18">
        <v>7700000</v>
      </c>
      <c r="H187" s="18">
        <v>9050000</v>
      </c>
    </row>
    <row r="188" spans="1:8" x14ac:dyDescent="0.2">
      <c r="A188" s="9"/>
      <c r="B188" s="36"/>
      <c r="C188" s="37"/>
      <c r="D188" s="21">
        <v>352</v>
      </c>
      <c r="E188" s="22" t="s">
        <v>120</v>
      </c>
      <c r="F188" s="66">
        <f>SUM(F186+F187)</f>
        <v>16600000</v>
      </c>
      <c r="G188" s="66">
        <f>SUM(G186+G187)</f>
        <v>16000000</v>
      </c>
      <c r="H188" s="66">
        <f>SUM(H186+H187)</f>
        <v>16000000</v>
      </c>
    </row>
    <row r="189" spans="1:8" x14ac:dyDescent="0.2">
      <c r="A189" s="9"/>
      <c r="B189" s="36"/>
      <c r="C189" s="37"/>
      <c r="D189" s="21">
        <v>35</v>
      </c>
      <c r="E189" s="22" t="s">
        <v>120</v>
      </c>
      <c r="F189" s="66">
        <f>SUM(F188)</f>
        <v>16600000</v>
      </c>
      <c r="G189" s="66">
        <f>SUM(G188)</f>
        <v>16000000</v>
      </c>
      <c r="H189" s="66">
        <f>SUM(H188)</f>
        <v>16000000</v>
      </c>
    </row>
    <row r="190" spans="1:8" x14ac:dyDescent="0.2">
      <c r="A190" s="9" t="s">
        <v>121</v>
      </c>
      <c r="B190" s="40" t="s">
        <v>122</v>
      </c>
      <c r="C190" s="40"/>
      <c r="D190" s="40"/>
      <c r="E190" s="11" t="s">
        <v>168</v>
      </c>
      <c r="F190" s="12">
        <f>F194+F197+F200</f>
        <v>46000000</v>
      </c>
      <c r="G190" s="12">
        <f>G194+G197+G200</f>
        <v>51500000</v>
      </c>
      <c r="H190" s="12">
        <f>H194+H197+H200</f>
        <v>48000000</v>
      </c>
    </row>
    <row r="191" spans="1:8" x14ac:dyDescent="0.2">
      <c r="A191" s="9"/>
      <c r="B191" s="13">
        <v>11</v>
      </c>
      <c r="C191" s="14" t="s">
        <v>15</v>
      </c>
      <c r="D191" s="15">
        <v>3233</v>
      </c>
      <c r="E191" s="33" t="s">
        <v>38</v>
      </c>
      <c r="F191" s="18">
        <v>0</v>
      </c>
      <c r="G191" s="18">
        <v>1000000</v>
      </c>
      <c r="H191" s="18">
        <v>0</v>
      </c>
    </row>
    <row r="192" spans="1:8" x14ac:dyDescent="0.2">
      <c r="A192" s="9"/>
      <c r="B192" s="13">
        <v>11</v>
      </c>
      <c r="C192" s="14" t="s">
        <v>15</v>
      </c>
      <c r="D192" s="15">
        <v>3235</v>
      </c>
      <c r="E192" s="33" t="s">
        <v>40</v>
      </c>
      <c r="F192" s="18">
        <v>0</v>
      </c>
      <c r="G192" s="18">
        <v>1000000</v>
      </c>
      <c r="H192" s="18">
        <v>0</v>
      </c>
    </row>
    <row r="193" spans="1:8" x14ac:dyDescent="0.2">
      <c r="A193" s="9"/>
      <c r="B193" s="13">
        <v>11</v>
      </c>
      <c r="C193" s="14" t="s">
        <v>15</v>
      </c>
      <c r="D193" s="15">
        <v>3237</v>
      </c>
      <c r="E193" s="33" t="s">
        <v>42</v>
      </c>
      <c r="F193" s="18">
        <v>0</v>
      </c>
      <c r="G193" s="18">
        <v>1000000</v>
      </c>
      <c r="H193" s="18">
        <v>0</v>
      </c>
    </row>
    <row r="194" spans="1:8" s="29" customFormat="1" x14ac:dyDescent="0.2">
      <c r="A194" s="9"/>
      <c r="B194" s="19"/>
      <c r="C194" s="20"/>
      <c r="D194" s="21">
        <v>323</v>
      </c>
      <c r="E194" s="22" t="s">
        <v>88</v>
      </c>
      <c r="F194" s="66">
        <f>SUM(F191:F193)</f>
        <v>0</v>
      </c>
      <c r="G194" s="66">
        <f>SUM(G191:G193)</f>
        <v>3000000</v>
      </c>
      <c r="H194" s="66">
        <f>SUM(H191:H193)</f>
        <v>0</v>
      </c>
    </row>
    <row r="195" spans="1:8" x14ac:dyDescent="0.2">
      <c r="A195" s="9"/>
      <c r="B195" s="36"/>
      <c r="C195" s="37"/>
      <c r="D195" s="21">
        <v>32</v>
      </c>
      <c r="E195" s="22" t="s">
        <v>90</v>
      </c>
      <c r="F195" s="66">
        <f>SUM(F194)</f>
        <v>0</v>
      </c>
      <c r="G195" s="66">
        <f>SUM(G194)</f>
        <v>3000000</v>
      </c>
      <c r="H195" s="66">
        <f>SUM(H194)</f>
        <v>0</v>
      </c>
    </row>
    <row r="196" spans="1:8" x14ac:dyDescent="0.2">
      <c r="A196" s="9"/>
      <c r="B196" s="13">
        <v>11</v>
      </c>
      <c r="C196" s="14" t="s">
        <v>15</v>
      </c>
      <c r="D196" s="15">
        <v>3631</v>
      </c>
      <c r="E196" s="16" t="s">
        <v>96</v>
      </c>
      <c r="F196" s="18">
        <v>0</v>
      </c>
      <c r="G196" s="18">
        <v>2500000</v>
      </c>
      <c r="H196" s="18">
        <v>2000000</v>
      </c>
    </row>
    <row r="197" spans="1:8" s="29" customFormat="1" x14ac:dyDescent="0.2">
      <c r="A197" s="9"/>
      <c r="B197" s="19"/>
      <c r="C197" s="20"/>
      <c r="D197" s="21">
        <v>363</v>
      </c>
      <c r="E197" s="22" t="s">
        <v>88</v>
      </c>
      <c r="F197" s="66">
        <f t="shared" ref="F197:H198" si="26">SUM(F196)</f>
        <v>0</v>
      </c>
      <c r="G197" s="66">
        <f t="shared" si="26"/>
        <v>2500000</v>
      </c>
      <c r="H197" s="66">
        <f t="shared" si="26"/>
        <v>2000000</v>
      </c>
    </row>
    <row r="198" spans="1:8" x14ac:dyDescent="0.2">
      <c r="A198" s="9"/>
      <c r="B198" s="36"/>
      <c r="C198" s="37"/>
      <c r="D198" s="21">
        <v>36</v>
      </c>
      <c r="E198" s="22" t="s">
        <v>90</v>
      </c>
      <c r="F198" s="66">
        <f t="shared" si="26"/>
        <v>0</v>
      </c>
      <c r="G198" s="66">
        <f t="shared" si="26"/>
        <v>2500000</v>
      </c>
      <c r="H198" s="66">
        <f t="shared" si="26"/>
        <v>2000000</v>
      </c>
    </row>
    <row r="199" spans="1:8" x14ac:dyDescent="0.2">
      <c r="A199" s="9"/>
      <c r="B199" s="13">
        <v>11</v>
      </c>
      <c r="C199" s="14" t="s">
        <v>15</v>
      </c>
      <c r="D199" s="15">
        <v>3811</v>
      </c>
      <c r="E199" s="16" t="s">
        <v>88</v>
      </c>
      <c r="F199" s="18">
        <v>46000000</v>
      </c>
      <c r="G199" s="18">
        <v>46000000</v>
      </c>
      <c r="H199" s="18">
        <v>46000000</v>
      </c>
    </row>
    <row r="200" spans="1:8" s="29" customFormat="1" x14ac:dyDescent="0.2">
      <c r="A200" s="9"/>
      <c r="B200" s="19"/>
      <c r="C200" s="20"/>
      <c r="D200" s="21">
        <v>381</v>
      </c>
      <c r="E200" s="22" t="s">
        <v>88</v>
      </c>
      <c r="F200" s="66">
        <f t="shared" ref="F200:H201" si="27">SUM(F199)</f>
        <v>46000000</v>
      </c>
      <c r="G200" s="66">
        <f t="shared" si="27"/>
        <v>46000000</v>
      </c>
      <c r="H200" s="66">
        <f t="shared" si="27"/>
        <v>46000000</v>
      </c>
    </row>
    <row r="201" spans="1:8" x14ac:dyDescent="0.2">
      <c r="A201" s="9"/>
      <c r="B201" s="36"/>
      <c r="C201" s="37"/>
      <c r="D201" s="21">
        <v>38</v>
      </c>
      <c r="E201" s="22" t="s">
        <v>90</v>
      </c>
      <c r="F201" s="66">
        <f t="shared" si="27"/>
        <v>46000000</v>
      </c>
      <c r="G201" s="66">
        <f t="shared" si="27"/>
        <v>46000000</v>
      </c>
      <c r="H201" s="66">
        <f t="shared" si="27"/>
        <v>46000000</v>
      </c>
    </row>
    <row r="202" spans="1:8" x14ac:dyDescent="0.2">
      <c r="A202" s="9" t="s">
        <v>121</v>
      </c>
      <c r="B202" s="168" t="s">
        <v>123</v>
      </c>
      <c r="C202" s="168"/>
      <c r="D202" s="168"/>
      <c r="E202" s="46" t="s">
        <v>175</v>
      </c>
      <c r="F202" s="112">
        <f>SUM(F204)</f>
        <v>125000</v>
      </c>
      <c r="G202" s="112">
        <f>SUM(G204)</f>
        <v>125000</v>
      </c>
      <c r="H202" s="112">
        <f>SUM(H204)</f>
        <v>125000</v>
      </c>
    </row>
    <row r="203" spans="1:8" x14ac:dyDescent="0.2">
      <c r="A203" s="9"/>
      <c r="B203" s="24">
        <v>43</v>
      </c>
      <c r="C203" s="25" t="s">
        <v>15</v>
      </c>
      <c r="D203" s="26">
        <v>3291</v>
      </c>
      <c r="E203" s="27" t="s">
        <v>124</v>
      </c>
      <c r="F203" s="28">
        <v>125000</v>
      </c>
      <c r="G203" s="28">
        <v>125000</v>
      </c>
      <c r="H203" s="28">
        <v>125000</v>
      </c>
    </row>
    <row r="204" spans="1:8" x14ac:dyDescent="0.2">
      <c r="A204" s="9"/>
      <c r="B204" s="54"/>
      <c r="C204" s="55"/>
      <c r="D204" s="56">
        <v>329</v>
      </c>
      <c r="E204" s="57" t="s">
        <v>124</v>
      </c>
      <c r="F204" s="59">
        <f t="shared" ref="F204:H204" si="28">SUM(F203)</f>
        <v>125000</v>
      </c>
      <c r="G204" s="59">
        <f t="shared" si="28"/>
        <v>125000</v>
      </c>
      <c r="H204" s="59">
        <f t="shared" si="28"/>
        <v>125000</v>
      </c>
    </row>
    <row r="205" spans="1:8" x14ac:dyDescent="0.2">
      <c r="A205" s="9"/>
      <c r="B205" s="54"/>
      <c r="C205" s="55"/>
      <c r="D205" s="56">
        <v>32</v>
      </c>
      <c r="E205" s="57" t="s">
        <v>52</v>
      </c>
      <c r="F205" s="59">
        <f>SUM(F204)</f>
        <v>125000</v>
      </c>
      <c r="G205" s="59">
        <f>SUM(G204)</f>
        <v>125000</v>
      </c>
      <c r="H205" s="59">
        <f>SUM(H204)</f>
        <v>125000</v>
      </c>
    </row>
    <row r="206" spans="1:8" ht="25.5" x14ac:dyDescent="0.2">
      <c r="A206" s="9" t="s">
        <v>14</v>
      </c>
      <c r="B206" s="40" t="s">
        <v>125</v>
      </c>
      <c r="C206" s="40"/>
      <c r="D206" s="40"/>
      <c r="E206" s="46" t="s">
        <v>169</v>
      </c>
      <c r="F206" s="12">
        <f>F213+F216+F221+F231+F240+F255+F258+F263+F266+F268+F270+F275+F277+F281+F287+F290+F272</f>
        <v>17933664</v>
      </c>
      <c r="G206" s="12">
        <f>G213+G216+G221+G231+G240+G255+G258+G263+G266+G268+G270+G275+G277+G281+G287+G290+G272</f>
        <v>17842738</v>
      </c>
      <c r="H206" s="12">
        <f>H213+H216+H221+H231+H240+H255+H258+H263+H266+H268+H270+H275+H277+H281+H287+H290+H272</f>
        <v>16207016</v>
      </c>
    </row>
    <row r="207" spans="1:8" x14ac:dyDescent="0.2">
      <c r="A207" s="9"/>
      <c r="B207" s="68">
        <v>12</v>
      </c>
      <c r="C207" s="69" t="s">
        <v>15</v>
      </c>
      <c r="D207" s="70">
        <v>3111</v>
      </c>
      <c r="E207" s="71" t="s">
        <v>16</v>
      </c>
      <c r="F207" s="17">
        <v>388162</v>
      </c>
      <c r="G207" s="17">
        <v>380662</v>
      </c>
      <c r="H207" s="17">
        <v>298162</v>
      </c>
    </row>
    <row r="208" spans="1:8" x14ac:dyDescent="0.2">
      <c r="A208" s="9"/>
      <c r="B208" s="72">
        <v>561</v>
      </c>
      <c r="C208" s="73" t="s">
        <v>15</v>
      </c>
      <c r="D208" s="74">
        <v>3111</v>
      </c>
      <c r="E208" s="75" t="s">
        <v>16</v>
      </c>
      <c r="F208" s="76">
        <v>2199585</v>
      </c>
      <c r="G208" s="76">
        <v>2157085</v>
      </c>
      <c r="H208" s="76">
        <v>1689585</v>
      </c>
    </row>
    <row r="209" spans="1:13" x14ac:dyDescent="0.2">
      <c r="A209" s="9"/>
      <c r="B209" s="68">
        <v>12</v>
      </c>
      <c r="C209" s="69" t="s">
        <v>15</v>
      </c>
      <c r="D209" s="70">
        <v>3113</v>
      </c>
      <c r="E209" s="71" t="s">
        <v>17</v>
      </c>
      <c r="F209" s="17">
        <v>4497</v>
      </c>
      <c r="G209" s="17">
        <v>4497</v>
      </c>
      <c r="H209" s="17">
        <v>4497</v>
      </c>
      <c r="K209" s="107"/>
      <c r="L209" s="107"/>
      <c r="M209" s="107"/>
    </row>
    <row r="210" spans="1:13" x14ac:dyDescent="0.2">
      <c r="A210" s="9"/>
      <c r="B210" s="72">
        <v>561</v>
      </c>
      <c r="C210" s="73" t="s">
        <v>15</v>
      </c>
      <c r="D210" s="74">
        <v>3113</v>
      </c>
      <c r="E210" s="75" t="s">
        <v>17</v>
      </c>
      <c r="F210" s="76">
        <v>25485</v>
      </c>
      <c r="G210" s="76">
        <v>25485</v>
      </c>
      <c r="H210" s="76">
        <v>25485</v>
      </c>
      <c r="K210" s="107"/>
      <c r="L210" s="107"/>
      <c r="M210" s="107"/>
    </row>
    <row r="211" spans="1:13" x14ac:dyDescent="0.2">
      <c r="A211" s="9"/>
      <c r="B211" s="68">
        <v>12</v>
      </c>
      <c r="C211" s="69" t="s">
        <v>15</v>
      </c>
      <c r="D211" s="70">
        <v>3114</v>
      </c>
      <c r="E211" s="71" t="s">
        <v>18</v>
      </c>
      <c r="F211" s="17">
        <v>3000</v>
      </c>
      <c r="G211" s="17">
        <v>3000</v>
      </c>
      <c r="H211" s="17">
        <v>3000</v>
      </c>
      <c r="K211" s="107"/>
    </row>
    <row r="212" spans="1:13" x14ac:dyDescent="0.2">
      <c r="A212" s="9"/>
      <c r="B212" s="72">
        <v>561</v>
      </c>
      <c r="C212" s="73" t="s">
        <v>15</v>
      </c>
      <c r="D212" s="74">
        <v>3114</v>
      </c>
      <c r="E212" s="75" t="s">
        <v>18</v>
      </c>
      <c r="F212" s="76">
        <v>17000</v>
      </c>
      <c r="G212" s="76">
        <v>17000</v>
      </c>
      <c r="H212" s="76">
        <v>17000</v>
      </c>
    </row>
    <row r="213" spans="1:13" x14ac:dyDescent="0.2">
      <c r="A213" s="9"/>
      <c r="B213" s="77"/>
      <c r="C213" s="78"/>
      <c r="D213" s="79">
        <v>311</v>
      </c>
      <c r="E213" s="80" t="s">
        <v>19</v>
      </c>
      <c r="F213" s="48">
        <f>SUM(F207+F208+F209+F210+F211+F212)</f>
        <v>2637729</v>
      </c>
      <c r="G213" s="48">
        <f>SUM(G207+G208+G209+G210+G211+G212)</f>
        <v>2587729</v>
      </c>
      <c r="H213" s="48">
        <f>SUM(H207+H208+H209+H210+H211+H212)</f>
        <v>2037729</v>
      </c>
    </row>
    <row r="214" spans="1:13" x14ac:dyDescent="0.2">
      <c r="A214" s="9"/>
      <c r="B214" s="68">
        <v>12</v>
      </c>
      <c r="C214" s="69" t="s">
        <v>15</v>
      </c>
      <c r="D214" s="70">
        <v>3121</v>
      </c>
      <c r="E214" s="71" t="s">
        <v>20</v>
      </c>
      <c r="F214" s="17">
        <v>9771</v>
      </c>
      <c r="G214" s="17">
        <v>9771</v>
      </c>
      <c r="H214" s="17">
        <v>9771</v>
      </c>
    </row>
    <row r="215" spans="1:13" x14ac:dyDescent="0.2">
      <c r="A215" s="9"/>
      <c r="B215" s="72">
        <v>561</v>
      </c>
      <c r="C215" s="73" t="s">
        <v>15</v>
      </c>
      <c r="D215" s="74">
        <v>3121</v>
      </c>
      <c r="E215" s="75" t="s">
        <v>20</v>
      </c>
      <c r="F215" s="76">
        <v>65140</v>
      </c>
      <c r="G215" s="76">
        <v>65140</v>
      </c>
      <c r="H215" s="76">
        <v>65140</v>
      </c>
    </row>
    <row r="216" spans="1:13" x14ac:dyDescent="0.2">
      <c r="A216" s="9"/>
      <c r="B216" s="77"/>
      <c r="C216" s="78"/>
      <c r="D216" s="79">
        <v>312</v>
      </c>
      <c r="E216" s="22" t="s">
        <v>20</v>
      </c>
      <c r="F216" s="48">
        <f>SUM(F215+F214)</f>
        <v>74911</v>
      </c>
      <c r="G216" s="48">
        <f>SUM(G215+G214)</f>
        <v>74911</v>
      </c>
      <c r="H216" s="48">
        <f>SUM(H215+H214)</f>
        <v>74911</v>
      </c>
    </row>
    <row r="217" spans="1:13" x14ac:dyDescent="0.2">
      <c r="A217" s="9"/>
      <c r="B217" s="68">
        <v>12</v>
      </c>
      <c r="C217" s="69" t="s">
        <v>15</v>
      </c>
      <c r="D217" s="70">
        <v>3132</v>
      </c>
      <c r="E217" s="71" t="s">
        <v>21</v>
      </c>
      <c r="F217" s="17">
        <v>46215</v>
      </c>
      <c r="G217" s="17">
        <v>46215</v>
      </c>
      <c r="H217" s="17">
        <v>46215</v>
      </c>
    </row>
    <row r="218" spans="1:13" x14ac:dyDescent="0.2">
      <c r="A218" s="9"/>
      <c r="B218" s="72">
        <v>561</v>
      </c>
      <c r="C218" s="73" t="s">
        <v>15</v>
      </c>
      <c r="D218" s="74">
        <v>3132</v>
      </c>
      <c r="E218" s="75" t="s">
        <v>21</v>
      </c>
      <c r="F218" s="76">
        <v>261886</v>
      </c>
      <c r="G218" s="76">
        <v>261886</v>
      </c>
      <c r="H218" s="76">
        <v>261886</v>
      </c>
    </row>
    <row r="219" spans="1:13" x14ac:dyDescent="0.2">
      <c r="A219" s="9"/>
      <c r="B219" s="68">
        <v>12</v>
      </c>
      <c r="C219" s="69" t="s">
        <v>15</v>
      </c>
      <c r="D219" s="70">
        <v>3133</v>
      </c>
      <c r="E219" s="71" t="s">
        <v>22</v>
      </c>
      <c r="F219" s="17">
        <v>5069</v>
      </c>
      <c r="G219" s="17">
        <v>5069</v>
      </c>
      <c r="H219" s="17">
        <v>5069</v>
      </c>
    </row>
    <row r="220" spans="1:13" x14ac:dyDescent="0.2">
      <c r="A220" s="9"/>
      <c r="B220" s="72">
        <v>561</v>
      </c>
      <c r="C220" s="73" t="s">
        <v>15</v>
      </c>
      <c r="D220" s="74">
        <v>3133</v>
      </c>
      <c r="E220" s="75" t="s">
        <v>22</v>
      </c>
      <c r="F220" s="76">
        <v>28724</v>
      </c>
      <c r="G220" s="76">
        <v>28724</v>
      </c>
      <c r="H220" s="76">
        <v>28724</v>
      </c>
    </row>
    <row r="221" spans="1:13" x14ac:dyDescent="0.2">
      <c r="A221" s="9"/>
      <c r="B221" s="77"/>
      <c r="C221" s="78"/>
      <c r="D221" s="79">
        <v>313</v>
      </c>
      <c r="E221" s="80" t="s">
        <v>23</v>
      </c>
      <c r="F221" s="48">
        <f>SUM(F217+F218+F219+F220)</f>
        <v>341894</v>
      </c>
      <c r="G221" s="48">
        <f>SUM(G217:G220)</f>
        <v>341894</v>
      </c>
      <c r="H221" s="48">
        <f>SUM(H217:H220)</f>
        <v>341894</v>
      </c>
    </row>
    <row r="222" spans="1:13" x14ac:dyDescent="0.2">
      <c r="A222" s="9"/>
      <c r="B222" s="77"/>
      <c r="C222" s="78"/>
      <c r="D222" s="79">
        <v>31</v>
      </c>
      <c r="E222" s="80" t="s">
        <v>126</v>
      </c>
      <c r="F222" s="48">
        <f>SUM(F221+F216+F213)</f>
        <v>3054534</v>
      </c>
      <c r="G222" s="48">
        <f>SUM(G221+G216+G213)</f>
        <v>3004534</v>
      </c>
      <c r="H222" s="48">
        <f>SUM(H221+H216+H213)</f>
        <v>2454534</v>
      </c>
    </row>
    <row r="223" spans="1:13" x14ac:dyDescent="0.2">
      <c r="A223" s="9"/>
      <c r="B223" s="68">
        <v>12</v>
      </c>
      <c r="C223" s="69" t="s">
        <v>15</v>
      </c>
      <c r="D223" s="70">
        <v>3211</v>
      </c>
      <c r="E223" s="71" t="s">
        <v>25</v>
      </c>
      <c r="F223" s="17">
        <v>65536</v>
      </c>
      <c r="G223" s="17">
        <v>37679</v>
      </c>
      <c r="H223" s="17">
        <v>20000</v>
      </c>
      <c r="K223" s="107"/>
    </row>
    <row r="224" spans="1:13" x14ac:dyDescent="0.2">
      <c r="A224" s="9"/>
      <c r="B224" s="72">
        <v>561</v>
      </c>
      <c r="C224" s="73" t="s">
        <v>15</v>
      </c>
      <c r="D224" s="74">
        <v>3211</v>
      </c>
      <c r="E224" s="75" t="s">
        <v>25</v>
      </c>
      <c r="F224" s="81">
        <v>100000</v>
      </c>
      <c r="G224" s="81">
        <v>100000</v>
      </c>
      <c r="H224" s="81">
        <v>100000</v>
      </c>
      <c r="K224" s="107"/>
    </row>
    <row r="225" spans="1:11" x14ac:dyDescent="0.2">
      <c r="A225" s="9"/>
      <c r="B225" s="68">
        <v>12</v>
      </c>
      <c r="C225" s="69" t="s">
        <v>15</v>
      </c>
      <c r="D225" s="70">
        <v>3212</v>
      </c>
      <c r="E225" s="71" t="s">
        <v>26</v>
      </c>
      <c r="F225" s="1">
        <v>5000</v>
      </c>
      <c r="G225" s="1">
        <v>5000</v>
      </c>
      <c r="H225" s="1">
        <v>5000</v>
      </c>
      <c r="K225" s="107"/>
    </row>
    <row r="226" spans="1:11" x14ac:dyDescent="0.2">
      <c r="A226" s="9"/>
      <c r="B226" s="72">
        <v>561</v>
      </c>
      <c r="C226" s="73" t="s">
        <v>15</v>
      </c>
      <c r="D226" s="74">
        <v>3212</v>
      </c>
      <c r="E226" s="75" t="s">
        <v>26</v>
      </c>
      <c r="F226" s="76">
        <v>34000</v>
      </c>
      <c r="G226" s="76">
        <v>34000</v>
      </c>
      <c r="H226" s="76">
        <v>34000</v>
      </c>
    </row>
    <row r="227" spans="1:11" x14ac:dyDescent="0.2">
      <c r="A227" s="9"/>
      <c r="B227" s="82">
        <v>12</v>
      </c>
      <c r="C227" s="83" t="s">
        <v>15</v>
      </c>
      <c r="D227" s="84">
        <v>3214</v>
      </c>
      <c r="E227" s="85" t="s">
        <v>127</v>
      </c>
      <c r="F227" s="86">
        <v>0</v>
      </c>
      <c r="G227" s="86">
        <v>0</v>
      </c>
      <c r="H227" s="86">
        <v>0</v>
      </c>
    </row>
    <row r="228" spans="1:11" x14ac:dyDescent="0.2">
      <c r="A228" s="9"/>
      <c r="B228" s="72">
        <v>561</v>
      </c>
      <c r="C228" s="73" t="s">
        <v>15</v>
      </c>
      <c r="D228" s="74">
        <v>3214</v>
      </c>
      <c r="E228" s="75" t="s">
        <v>127</v>
      </c>
      <c r="F228" s="76">
        <v>0</v>
      </c>
      <c r="G228" s="76">
        <v>0</v>
      </c>
      <c r="H228" s="76">
        <v>0</v>
      </c>
    </row>
    <row r="229" spans="1:11" x14ac:dyDescent="0.2">
      <c r="A229" s="9"/>
      <c r="B229" s="68">
        <v>12</v>
      </c>
      <c r="C229" s="69" t="s">
        <v>15</v>
      </c>
      <c r="D229" s="70">
        <v>3213</v>
      </c>
      <c r="E229" s="71" t="s">
        <v>27</v>
      </c>
      <c r="F229" s="17">
        <v>74100</v>
      </c>
      <c r="G229" s="17">
        <v>78200</v>
      </c>
      <c r="H229" s="17">
        <v>25000</v>
      </c>
    </row>
    <row r="230" spans="1:11" x14ac:dyDescent="0.2">
      <c r="A230" s="9"/>
      <c r="B230" s="72">
        <v>561</v>
      </c>
      <c r="C230" s="73" t="s">
        <v>15</v>
      </c>
      <c r="D230" s="74">
        <v>3213</v>
      </c>
      <c r="E230" s="75" t="s">
        <v>27</v>
      </c>
      <c r="F230" s="76">
        <v>165000</v>
      </c>
      <c r="G230" s="76">
        <v>165000</v>
      </c>
      <c r="H230" s="76">
        <v>165000</v>
      </c>
    </row>
    <row r="231" spans="1:11" x14ac:dyDescent="0.2">
      <c r="A231" s="9"/>
      <c r="B231" s="77"/>
      <c r="C231" s="78"/>
      <c r="D231" s="79">
        <v>321</v>
      </c>
      <c r="E231" s="80" t="s">
        <v>29</v>
      </c>
      <c r="F231" s="23">
        <f>SUM(F230+F229+F228+F227+F226+F225+F224+F223)</f>
        <v>443636</v>
      </c>
      <c r="G231" s="23">
        <f>SUM(G230+G229+G228+G227+G226+G225+G224+G223)</f>
        <v>419879</v>
      </c>
      <c r="H231" s="23">
        <f>SUM(H230+H229+H228+H227+H226+H225+H224+H223)</f>
        <v>349000</v>
      </c>
    </row>
    <row r="232" spans="1:11" x14ac:dyDescent="0.2">
      <c r="A232" s="9"/>
      <c r="B232" s="68">
        <v>12</v>
      </c>
      <c r="C232" s="69" t="s">
        <v>15</v>
      </c>
      <c r="D232" s="70">
        <v>3221</v>
      </c>
      <c r="E232" s="71" t="s">
        <v>30</v>
      </c>
      <c r="F232" s="17">
        <v>3000</v>
      </c>
      <c r="G232" s="17">
        <v>3000</v>
      </c>
      <c r="H232" s="17">
        <v>3000</v>
      </c>
    </row>
    <row r="233" spans="1:11" x14ac:dyDescent="0.2">
      <c r="A233" s="9"/>
      <c r="B233" s="90">
        <v>561</v>
      </c>
      <c r="C233" s="91" t="s">
        <v>15</v>
      </c>
      <c r="D233" s="92">
        <v>3221</v>
      </c>
      <c r="E233" s="93" t="s">
        <v>30</v>
      </c>
      <c r="F233" s="94">
        <v>20000</v>
      </c>
      <c r="G233" s="94">
        <v>20000</v>
      </c>
      <c r="H233" s="94">
        <v>20000</v>
      </c>
    </row>
    <row r="234" spans="1:11" x14ac:dyDescent="0.2">
      <c r="A234" s="9"/>
      <c r="B234" s="68">
        <v>12</v>
      </c>
      <c r="C234" s="69" t="s">
        <v>15</v>
      </c>
      <c r="D234" s="70">
        <v>3223</v>
      </c>
      <c r="E234" s="71" t="s">
        <v>31</v>
      </c>
      <c r="F234" s="17">
        <v>1000</v>
      </c>
      <c r="G234" s="17">
        <v>1000</v>
      </c>
      <c r="H234" s="17">
        <v>1000</v>
      </c>
    </row>
    <row r="235" spans="1:11" x14ac:dyDescent="0.2">
      <c r="A235" s="9"/>
      <c r="B235" s="72">
        <v>561</v>
      </c>
      <c r="C235" s="73" t="s">
        <v>15</v>
      </c>
      <c r="D235" s="74">
        <v>3223</v>
      </c>
      <c r="E235" s="75" t="s">
        <v>31</v>
      </c>
      <c r="F235" s="76">
        <v>6700</v>
      </c>
      <c r="G235" s="76">
        <v>6700</v>
      </c>
      <c r="H235" s="76">
        <v>6700</v>
      </c>
    </row>
    <row r="236" spans="1:11" x14ac:dyDescent="0.2">
      <c r="A236" s="9"/>
      <c r="B236" s="68">
        <v>12</v>
      </c>
      <c r="C236" s="69" t="s">
        <v>15</v>
      </c>
      <c r="D236" s="70">
        <v>3224</v>
      </c>
      <c r="E236" s="71" t="s">
        <v>32</v>
      </c>
      <c r="F236" s="17">
        <v>3000</v>
      </c>
      <c r="G236" s="17">
        <v>3000</v>
      </c>
      <c r="H236" s="17">
        <v>3000</v>
      </c>
    </row>
    <row r="237" spans="1:11" x14ac:dyDescent="0.2">
      <c r="A237" s="9"/>
      <c r="B237" s="72">
        <v>561</v>
      </c>
      <c r="C237" s="73" t="s">
        <v>15</v>
      </c>
      <c r="D237" s="74">
        <v>3224</v>
      </c>
      <c r="E237" s="75" t="s">
        <v>32</v>
      </c>
      <c r="F237" s="76">
        <v>20000</v>
      </c>
      <c r="G237" s="76">
        <v>20000</v>
      </c>
      <c r="H237" s="76">
        <v>20000</v>
      </c>
    </row>
    <row r="238" spans="1:11" x14ac:dyDescent="0.2">
      <c r="A238" s="9"/>
      <c r="B238" s="68">
        <v>12</v>
      </c>
      <c r="C238" s="69" t="s">
        <v>15</v>
      </c>
      <c r="D238" s="70">
        <v>3225</v>
      </c>
      <c r="E238" s="71" t="s">
        <v>33</v>
      </c>
      <c r="F238" s="17">
        <v>1000</v>
      </c>
      <c r="G238" s="17">
        <v>1000</v>
      </c>
      <c r="H238" s="17">
        <v>1000</v>
      </c>
    </row>
    <row r="239" spans="1:11" x14ac:dyDescent="0.2">
      <c r="A239" s="9"/>
      <c r="B239" s="72">
        <v>561</v>
      </c>
      <c r="C239" s="73" t="s">
        <v>15</v>
      </c>
      <c r="D239" s="74">
        <v>3225</v>
      </c>
      <c r="E239" s="75" t="s">
        <v>33</v>
      </c>
      <c r="F239" s="76">
        <v>6700</v>
      </c>
      <c r="G239" s="76">
        <v>6700</v>
      </c>
      <c r="H239" s="76">
        <v>6700</v>
      </c>
    </row>
    <row r="240" spans="1:11" x14ac:dyDescent="0.2">
      <c r="A240" s="9"/>
      <c r="B240" s="77"/>
      <c r="C240" s="78"/>
      <c r="D240" s="79">
        <v>322</v>
      </c>
      <c r="E240" s="80" t="s">
        <v>35</v>
      </c>
      <c r="F240" s="23">
        <f>SUM(F239+F238+F237+F236+F235+F234+F233+F232)</f>
        <v>61400</v>
      </c>
      <c r="G240" s="23">
        <f>SUM(G239+G238+G237+G236+G235+G234+G233+G232)</f>
        <v>61400</v>
      </c>
      <c r="H240" s="23">
        <f>SUM(H239+H238+H237+H236+H235+H234+H233+H232)</f>
        <v>61400</v>
      </c>
    </row>
    <row r="241" spans="1:8" x14ac:dyDescent="0.2">
      <c r="A241" s="9"/>
      <c r="B241" s="68">
        <v>12</v>
      </c>
      <c r="C241" s="69" t="s">
        <v>15</v>
      </c>
      <c r="D241" s="70">
        <v>3231</v>
      </c>
      <c r="E241" s="71" t="s">
        <v>36</v>
      </c>
      <c r="F241" s="17">
        <v>3000</v>
      </c>
      <c r="G241" s="17">
        <v>3000</v>
      </c>
      <c r="H241" s="17">
        <v>3000</v>
      </c>
    </row>
    <row r="242" spans="1:8" x14ac:dyDescent="0.2">
      <c r="A242" s="9"/>
      <c r="B242" s="72">
        <v>561</v>
      </c>
      <c r="C242" s="73" t="s">
        <v>15</v>
      </c>
      <c r="D242" s="74">
        <v>3231</v>
      </c>
      <c r="E242" s="75" t="s">
        <v>36</v>
      </c>
      <c r="F242" s="76">
        <v>20000</v>
      </c>
      <c r="G242" s="76">
        <v>20000</v>
      </c>
      <c r="H242" s="76">
        <v>20000</v>
      </c>
    </row>
    <row r="243" spans="1:8" x14ac:dyDescent="0.2">
      <c r="A243" s="9"/>
      <c r="B243" s="68">
        <v>12</v>
      </c>
      <c r="C243" s="69" t="s">
        <v>15</v>
      </c>
      <c r="D243" s="70">
        <v>3233</v>
      </c>
      <c r="E243" s="71" t="s">
        <v>38</v>
      </c>
      <c r="F243" s="17">
        <v>150000</v>
      </c>
      <c r="G243" s="17">
        <v>150000</v>
      </c>
      <c r="H243" s="17">
        <v>150000</v>
      </c>
    </row>
    <row r="244" spans="1:8" x14ac:dyDescent="0.2">
      <c r="A244" s="9"/>
      <c r="B244" s="72">
        <v>561</v>
      </c>
      <c r="C244" s="73" t="s">
        <v>15</v>
      </c>
      <c r="D244" s="74">
        <v>3233</v>
      </c>
      <c r="E244" s="75" t="s">
        <v>38</v>
      </c>
      <c r="F244" s="76">
        <v>555853</v>
      </c>
      <c r="G244" s="76">
        <v>555853</v>
      </c>
      <c r="H244" s="76">
        <v>555853</v>
      </c>
    </row>
    <row r="245" spans="1:8" x14ac:dyDescent="0.2">
      <c r="A245" s="9"/>
      <c r="B245" s="95">
        <v>12</v>
      </c>
      <c r="C245" s="96" t="s">
        <v>15</v>
      </c>
      <c r="D245" s="97">
        <v>3234</v>
      </c>
      <c r="E245" s="98" t="s">
        <v>39</v>
      </c>
      <c r="F245" s="99">
        <v>500</v>
      </c>
      <c r="G245" s="99">
        <v>500</v>
      </c>
      <c r="H245" s="99">
        <v>500</v>
      </c>
    </row>
    <row r="246" spans="1:8" x14ac:dyDescent="0.2">
      <c r="A246" s="9"/>
      <c r="B246" s="72">
        <v>561</v>
      </c>
      <c r="C246" s="73" t="s">
        <v>15</v>
      </c>
      <c r="D246" s="74">
        <v>3234</v>
      </c>
      <c r="E246" s="75" t="s">
        <v>39</v>
      </c>
      <c r="F246" s="76">
        <v>3400</v>
      </c>
      <c r="G246" s="76">
        <v>3400</v>
      </c>
      <c r="H246" s="76">
        <v>3400</v>
      </c>
    </row>
    <row r="247" spans="1:8" x14ac:dyDescent="0.2">
      <c r="A247" s="9"/>
      <c r="B247" s="68">
        <v>12</v>
      </c>
      <c r="C247" s="69" t="s">
        <v>15</v>
      </c>
      <c r="D247" s="70">
        <v>3235</v>
      </c>
      <c r="E247" s="71" t="s">
        <v>40</v>
      </c>
      <c r="F247" s="17">
        <v>25000</v>
      </c>
      <c r="G247" s="17">
        <v>25000</v>
      </c>
      <c r="H247" s="17">
        <v>25000</v>
      </c>
    </row>
    <row r="248" spans="1:8" x14ac:dyDescent="0.2">
      <c r="A248" s="9"/>
      <c r="B248" s="72">
        <v>561</v>
      </c>
      <c r="C248" s="73" t="s">
        <v>15</v>
      </c>
      <c r="D248" s="74">
        <v>3235</v>
      </c>
      <c r="E248" s="75" t="s">
        <v>40</v>
      </c>
      <c r="F248" s="76">
        <v>45000</v>
      </c>
      <c r="G248" s="76">
        <v>45000</v>
      </c>
      <c r="H248" s="76">
        <v>45000</v>
      </c>
    </row>
    <row r="249" spans="1:8" x14ac:dyDescent="0.2">
      <c r="A249" s="9"/>
      <c r="B249" s="68">
        <v>12</v>
      </c>
      <c r="C249" s="68" t="s">
        <v>15</v>
      </c>
      <c r="D249" s="68">
        <v>3237</v>
      </c>
      <c r="E249" s="71" t="s">
        <v>42</v>
      </c>
      <c r="F249" s="17">
        <v>20000</v>
      </c>
      <c r="G249" s="17">
        <v>20000</v>
      </c>
      <c r="H249" s="17">
        <v>30000</v>
      </c>
    </row>
    <row r="250" spans="1:8" x14ac:dyDescent="0.2">
      <c r="A250" s="9"/>
      <c r="B250" s="100">
        <v>561</v>
      </c>
      <c r="C250" s="100">
        <v>473</v>
      </c>
      <c r="D250" s="100">
        <v>3237</v>
      </c>
      <c r="E250" s="101" t="s">
        <v>42</v>
      </c>
      <c r="F250" s="81">
        <v>200000</v>
      </c>
      <c r="G250" s="81">
        <v>200000</v>
      </c>
      <c r="H250" s="81">
        <v>200000</v>
      </c>
    </row>
    <row r="251" spans="1:8" x14ac:dyDescent="0.2">
      <c r="A251" s="9"/>
      <c r="B251" s="102">
        <v>12</v>
      </c>
      <c r="C251" s="102">
        <v>473</v>
      </c>
      <c r="D251" s="102">
        <v>3238</v>
      </c>
      <c r="E251" s="103" t="s">
        <v>74</v>
      </c>
      <c r="F251" s="34">
        <v>277250</v>
      </c>
      <c r="G251" s="34">
        <v>277000</v>
      </c>
      <c r="H251" s="34">
        <v>0</v>
      </c>
    </row>
    <row r="252" spans="1:8" x14ac:dyDescent="0.2">
      <c r="A252" s="9"/>
      <c r="B252" s="100">
        <v>561</v>
      </c>
      <c r="C252" s="100">
        <v>473</v>
      </c>
      <c r="D252" s="100">
        <v>3238</v>
      </c>
      <c r="E252" s="101" t="s">
        <v>74</v>
      </c>
      <c r="F252" s="81">
        <v>570000</v>
      </c>
      <c r="G252" s="81">
        <v>570000</v>
      </c>
      <c r="H252" s="81">
        <v>0</v>
      </c>
    </row>
    <row r="253" spans="1:8" x14ac:dyDescent="0.2">
      <c r="A253" s="9"/>
      <c r="B253" s="68">
        <v>12</v>
      </c>
      <c r="C253" s="69" t="s">
        <v>15</v>
      </c>
      <c r="D253" s="70">
        <v>3239</v>
      </c>
      <c r="E253" s="71" t="s">
        <v>43</v>
      </c>
      <c r="F253" s="17">
        <v>48321</v>
      </c>
      <c r="G253" s="17">
        <v>31795</v>
      </c>
      <c r="H253" s="17">
        <v>15000</v>
      </c>
    </row>
    <row r="254" spans="1:8" x14ac:dyDescent="0.2">
      <c r="A254" s="9"/>
      <c r="B254" s="72">
        <v>561</v>
      </c>
      <c r="C254" s="73" t="s">
        <v>15</v>
      </c>
      <c r="D254" s="74">
        <v>3239</v>
      </c>
      <c r="E254" s="75" t="s">
        <v>43</v>
      </c>
      <c r="F254" s="76">
        <v>100000</v>
      </c>
      <c r="G254" s="76">
        <v>100000</v>
      </c>
      <c r="H254" s="76">
        <v>100000</v>
      </c>
    </row>
    <row r="255" spans="1:8" x14ac:dyDescent="0.2">
      <c r="A255" s="9"/>
      <c r="B255" s="77"/>
      <c r="C255" s="78"/>
      <c r="D255" s="79">
        <v>323</v>
      </c>
      <c r="E255" s="22" t="s">
        <v>44</v>
      </c>
      <c r="F255" s="23">
        <f>SUM(F241:F254)</f>
        <v>2018324</v>
      </c>
      <c r="G255" s="23">
        <f>SUM(G241:G254)</f>
        <v>2001548</v>
      </c>
      <c r="H255" s="23">
        <f>SUM(H241:H254)</f>
        <v>1147753</v>
      </c>
    </row>
    <row r="256" spans="1:8" x14ac:dyDescent="0.2">
      <c r="A256" s="9"/>
      <c r="B256" s="13">
        <v>12</v>
      </c>
      <c r="C256" s="13" t="s">
        <v>15</v>
      </c>
      <c r="D256" s="13">
        <v>3241</v>
      </c>
      <c r="E256" s="16" t="s">
        <v>45</v>
      </c>
      <c r="F256" s="17">
        <v>15000</v>
      </c>
      <c r="G256" s="17">
        <v>15000</v>
      </c>
      <c r="H256" s="17">
        <v>15000</v>
      </c>
    </row>
    <row r="257" spans="1:8" x14ac:dyDescent="0.2">
      <c r="A257" s="9"/>
      <c r="B257" s="104">
        <v>561</v>
      </c>
      <c r="C257" s="104">
        <v>473</v>
      </c>
      <c r="D257" s="104">
        <v>3241</v>
      </c>
      <c r="E257" s="105" t="s">
        <v>45</v>
      </c>
      <c r="F257" s="81">
        <v>100000</v>
      </c>
      <c r="G257" s="81">
        <v>100000</v>
      </c>
      <c r="H257" s="81">
        <v>100000</v>
      </c>
    </row>
    <row r="258" spans="1:8" x14ac:dyDescent="0.2">
      <c r="A258" s="9"/>
      <c r="B258" s="77"/>
      <c r="C258" s="78"/>
      <c r="D258" s="79">
        <v>324</v>
      </c>
      <c r="E258" s="22" t="s">
        <v>45</v>
      </c>
      <c r="F258" s="23">
        <f>SUM(F257+F256)</f>
        <v>115000</v>
      </c>
      <c r="G258" s="23">
        <f>SUM(G257+G256)</f>
        <v>115000</v>
      </c>
      <c r="H258" s="23">
        <f>SUM(H257+H256)</f>
        <v>115000</v>
      </c>
    </row>
    <row r="259" spans="1:8" x14ac:dyDescent="0.2">
      <c r="A259" s="9"/>
      <c r="B259" s="68">
        <v>12</v>
      </c>
      <c r="C259" s="69" t="s">
        <v>15</v>
      </c>
      <c r="D259" s="70">
        <v>3293</v>
      </c>
      <c r="E259" s="71" t="s">
        <v>47</v>
      </c>
      <c r="F259" s="17">
        <v>35000</v>
      </c>
      <c r="G259" s="17">
        <v>35000</v>
      </c>
      <c r="H259" s="17">
        <v>35000</v>
      </c>
    </row>
    <row r="260" spans="1:8" x14ac:dyDescent="0.2">
      <c r="A260" s="9"/>
      <c r="B260" s="72">
        <v>561</v>
      </c>
      <c r="C260" s="73" t="s">
        <v>15</v>
      </c>
      <c r="D260" s="74">
        <v>3293</v>
      </c>
      <c r="E260" s="75" t="s">
        <v>47</v>
      </c>
      <c r="F260" s="76">
        <v>50000</v>
      </c>
      <c r="G260" s="76">
        <v>50000</v>
      </c>
      <c r="H260" s="76">
        <v>50000</v>
      </c>
    </row>
    <row r="261" spans="1:8" x14ac:dyDescent="0.2">
      <c r="A261" s="9"/>
      <c r="B261" s="68">
        <v>12</v>
      </c>
      <c r="C261" s="69" t="s">
        <v>15</v>
      </c>
      <c r="D261" s="70">
        <v>3294</v>
      </c>
      <c r="E261" s="71" t="s">
        <v>48</v>
      </c>
      <c r="F261" s="17">
        <v>0</v>
      </c>
      <c r="G261" s="17">
        <v>0</v>
      </c>
      <c r="H261" s="17">
        <v>0</v>
      </c>
    </row>
    <row r="262" spans="1:8" x14ac:dyDescent="0.2">
      <c r="A262" s="9"/>
      <c r="B262" s="72">
        <v>561</v>
      </c>
      <c r="C262" s="73" t="s">
        <v>15</v>
      </c>
      <c r="D262" s="74">
        <v>3294</v>
      </c>
      <c r="E262" s="75" t="s">
        <v>48</v>
      </c>
      <c r="F262" s="76">
        <v>0</v>
      </c>
      <c r="G262" s="76">
        <v>0</v>
      </c>
      <c r="H262" s="76">
        <v>0</v>
      </c>
    </row>
    <row r="263" spans="1:8" x14ac:dyDescent="0.2">
      <c r="A263" s="9"/>
      <c r="B263" s="77"/>
      <c r="C263" s="78"/>
      <c r="D263" s="79">
        <v>329</v>
      </c>
      <c r="E263" s="22" t="s">
        <v>51</v>
      </c>
      <c r="F263" s="23">
        <f>SUM(F262+F261+F260+F259)</f>
        <v>85000</v>
      </c>
      <c r="G263" s="23">
        <f>SUM(G262+G261+G260+G259)</f>
        <v>85000</v>
      </c>
      <c r="H263" s="23">
        <f>SUM(H262+H261+H260+H259)</f>
        <v>85000</v>
      </c>
    </row>
    <row r="264" spans="1:8" x14ac:dyDescent="0.2">
      <c r="A264" s="9"/>
      <c r="B264" s="77"/>
      <c r="C264" s="78"/>
      <c r="D264" s="79">
        <v>32</v>
      </c>
      <c r="E264" s="22" t="s">
        <v>52</v>
      </c>
      <c r="F264" s="23">
        <f>SUM(F263+F258+F255+F240+F231)</f>
        <v>2723360</v>
      </c>
      <c r="G264" s="23">
        <f>SUM(G263+G258+G255+G240+G231)</f>
        <v>2682827</v>
      </c>
      <c r="H264" s="23">
        <f>SUM(H263+H258+H255+H240+H231)</f>
        <v>1758153</v>
      </c>
    </row>
    <row r="265" spans="1:8" x14ac:dyDescent="0.2">
      <c r="A265" s="9"/>
      <c r="B265" s="106">
        <v>12</v>
      </c>
      <c r="C265" s="106">
        <v>473</v>
      </c>
      <c r="D265" s="106">
        <v>3631</v>
      </c>
      <c r="E265" s="106" t="s">
        <v>96</v>
      </c>
      <c r="F265" s="108">
        <v>1004893</v>
      </c>
      <c r="G265" s="108">
        <v>1000000</v>
      </c>
      <c r="H265" s="108">
        <v>849052</v>
      </c>
    </row>
    <row r="266" spans="1:8" s="29" customFormat="1" x14ac:dyDescent="0.2">
      <c r="A266" s="9"/>
      <c r="B266" s="109"/>
      <c r="C266" s="109"/>
      <c r="D266" s="109">
        <v>363</v>
      </c>
      <c r="E266" s="109" t="s">
        <v>113</v>
      </c>
      <c r="F266" s="110">
        <f>SUM(F265)</f>
        <v>1004893</v>
      </c>
      <c r="G266" s="110">
        <f>SUM(G265)</f>
        <v>1000000</v>
      </c>
      <c r="H266" s="110">
        <f>SUM(H265)</f>
        <v>849052</v>
      </c>
    </row>
    <row r="267" spans="1:8" x14ac:dyDescent="0.2">
      <c r="A267" s="9"/>
      <c r="B267" s="68">
        <v>12</v>
      </c>
      <c r="C267" s="68" t="s">
        <v>15</v>
      </c>
      <c r="D267" s="68">
        <v>3661</v>
      </c>
      <c r="E267" s="2" t="s">
        <v>95</v>
      </c>
      <c r="F267" s="34">
        <v>0</v>
      </c>
      <c r="G267" s="34">
        <v>0</v>
      </c>
      <c r="H267" s="34">
        <v>0</v>
      </c>
    </row>
    <row r="268" spans="1:8" ht="25.5" x14ac:dyDescent="0.2">
      <c r="A268" s="9"/>
      <c r="B268" s="77"/>
      <c r="C268" s="78"/>
      <c r="D268" s="79">
        <v>366</v>
      </c>
      <c r="E268" s="80" t="s">
        <v>129</v>
      </c>
      <c r="F268" s="23">
        <f>SUM(F267)</f>
        <v>0</v>
      </c>
      <c r="G268" s="23">
        <f>SUM(G267)</f>
        <v>0</v>
      </c>
      <c r="H268" s="23">
        <f>SUM(H267)</f>
        <v>0</v>
      </c>
    </row>
    <row r="269" spans="1:8" x14ac:dyDescent="0.2">
      <c r="A269" s="9"/>
      <c r="B269" s="100">
        <v>561</v>
      </c>
      <c r="C269" s="100">
        <v>473</v>
      </c>
      <c r="D269" s="100">
        <v>3681</v>
      </c>
      <c r="E269" s="3" t="s">
        <v>95</v>
      </c>
      <c r="F269" s="81">
        <v>6725519</v>
      </c>
      <c r="G269" s="81">
        <v>6353360</v>
      </c>
      <c r="H269" s="81">
        <v>7000000</v>
      </c>
    </row>
    <row r="270" spans="1:8" x14ac:dyDescent="0.2">
      <c r="A270" s="9"/>
      <c r="B270" s="77"/>
      <c r="C270" s="78"/>
      <c r="D270" s="79">
        <v>368</v>
      </c>
      <c r="E270" s="80" t="s">
        <v>128</v>
      </c>
      <c r="F270" s="23">
        <f>SUM(F269)</f>
        <v>6725519</v>
      </c>
      <c r="G270" s="23">
        <f>SUM(G269)</f>
        <v>6353360</v>
      </c>
      <c r="H270" s="23">
        <f>SUM(H269)</f>
        <v>7000000</v>
      </c>
    </row>
    <row r="271" spans="1:8" ht="25.5" x14ac:dyDescent="0.2">
      <c r="A271" s="9"/>
      <c r="B271" s="174">
        <v>561</v>
      </c>
      <c r="C271" s="175" t="s">
        <v>15</v>
      </c>
      <c r="D271" s="176">
        <v>3693</v>
      </c>
      <c r="E271" s="177" t="s">
        <v>180</v>
      </c>
      <c r="F271" s="178">
        <v>500000</v>
      </c>
      <c r="G271" s="178">
        <v>400000</v>
      </c>
      <c r="H271" s="178">
        <v>0</v>
      </c>
    </row>
    <row r="272" spans="1:8" ht="25.5" x14ac:dyDescent="0.2">
      <c r="A272" s="9"/>
      <c r="B272" s="77"/>
      <c r="C272" s="78"/>
      <c r="D272" s="79">
        <v>369</v>
      </c>
      <c r="E272" s="80" t="s">
        <v>155</v>
      </c>
      <c r="F272" s="23">
        <f>SUM(F271)</f>
        <v>500000</v>
      </c>
      <c r="G272" s="23">
        <f>SUM(G271)</f>
        <v>400000</v>
      </c>
      <c r="H272" s="23">
        <f>SUM(H271)</f>
        <v>0</v>
      </c>
    </row>
    <row r="273" spans="1:8" s="29" customFormat="1" x14ac:dyDescent="0.2">
      <c r="A273" s="9"/>
      <c r="B273" s="109"/>
      <c r="C273" s="109"/>
      <c r="D273" s="109">
        <v>36</v>
      </c>
      <c r="E273" s="109" t="s">
        <v>97</v>
      </c>
      <c r="F273" s="110">
        <f>F270+F268+F266+F272</f>
        <v>8230412</v>
      </c>
      <c r="G273" s="110">
        <f>G270+G268+G266+G272</f>
        <v>7753360</v>
      </c>
      <c r="H273" s="110">
        <f>H270+H268+H266+H272</f>
        <v>7849052</v>
      </c>
    </row>
    <row r="274" spans="1:8" x14ac:dyDescent="0.2">
      <c r="A274" s="9"/>
      <c r="B274" s="68">
        <v>12</v>
      </c>
      <c r="C274" s="68">
        <v>473</v>
      </c>
      <c r="D274" s="68">
        <v>3522</v>
      </c>
      <c r="E274" s="16" t="s">
        <v>118</v>
      </c>
      <c r="F274" s="34">
        <v>562500</v>
      </c>
      <c r="G274" s="34">
        <v>567000</v>
      </c>
      <c r="H274" s="34">
        <v>556900</v>
      </c>
    </row>
    <row r="275" spans="1:8" s="29" customFormat="1" ht="25.5" x14ac:dyDescent="0.2">
      <c r="A275" s="9"/>
      <c r="B275" s="77"/>
      <c r="C275" s="77"/>
      <c r="D275" s="77">
        <v>352</v>
      </c>
      <c r="E275" s="22" t="s">
        <v>156</v>
      </c>
      <c r="F275" s="23">
        <f>SUM(F274)</f>
        <v>562500</v>
      </c>
      <c r="G275" s="23">
        <f>SUM(G274)</f>
        <v>567000</v>
      </c>
      <c r="H275" s="23">
        <f>SUM(H274)</f>
        <v>556900</v>
      </c>
    </row>
    <row r="276" spans="1:8" x14ac:dyDescent="0.2">
      <c r="A276" s="9"/>
      <c r="B276" s="100">
        <v>561</v>
      </c>
      <c r="C276" s="100">
        <v>473</v>
      </c>
      <c r="D276" s="100">
        <v>3531</v>
      </c>
      <c r="E276" s="105" t="s">
        <v>152</v>
      </c>
      <c r="F276" s="81">
        <v>3318749</v>
      </c>
      <c r="G276" s="81">
        <v>3790908</v>
      </c>
      <c r="H276" s="81">
        <v>3544268</v>
      </c>
    </row>
    <row r="277" spans="1:8" s="29" customFormat="1" ht="25.5" x14ac:dyDescent="0.2">
      <c r="A277" s="9"/>
      <c r="B277" s="77"/>
      <c r="C277" s="77"/>
      <c r="D277" s="77">
        <v>353</v>
      </c>
      <c r="E277" s="22" t="s">
        <v>157</v>
      </c>
      <c r="F277" s="23">
        <f>SUM(F276)</f>
        <v>3318749</v>
      </c>
      <c r="G277" s="23">
        <f>SUM(G276)</f>
        <v>3790908</v>
      </c>
      <c r="H277" s="23">
        <f>SUM(H276)</f>
        <v>3544268</v>
      </c>
    </row>
    <row r="278" spans="1:8" x14ac:dyDescent="0.2">
      <c r="A278" s="9"/>
      <c r="B278" s="77"/>
      <c r="C278" s="78"/>
      <c r="D278" s="79">
        <v>35</v>
      </c>
      <c r="E278" s="80" t="s">
        <v>106</v>
      </c>
      <c r="F278" s="23">
        <f>F277+F275</f>
        <v>3881249</v>
      </c>
      <c r="G278" s="23">
        <f>G277+G275</f>
        <v>4357908</v>
      </c>
      <c r="H278" s="23">
        <f>H277+H275</f>
        <v>4101168</v>
      </c>
    </row>
    <row r="279" spans="1:8" x14ac:dyDescent="0.2">
      <c r="A279" s="9"/>
      <c r="B279" s="68">
        <v>12</v>
      </c>
      <c r="C279" s="68" t="s">
        <v>15</v>
      </c>
      <c r="D279" s="15">
        <v>4123</v>
      </c>
      <c r="E279" s="16" t="s">
        <v>75</v>
      </c>
      <c r="F279" s="17">
        <v>500</v>
      </c>
      <c r="G279" s="17">
        <v>500</v>
      </c>
      <c r="H279" s="17">
        <v>500</v>
      </c>
    </row>
    <row r="280" spans="1:8" x14ac:dyDescent="0.2">
      <c r="A280" s="9"/>
      <c r="B280" s="100">
        <v>561</v>
      </c>
      <c r="C280" s="100">
        <v>473</v>
      </c>
      <c r="D280" s="111">
        <v>4123</v>
      </c>
      <c r="E280" s="105" t="s">
        <v>75</v>
      </c>
      <c r="F280" s="81">
        <v>3334</v>
      </c>
      <c r="G280" s="81">
        <v>3334</v>
      </c>
      <c r="H280" s="81">
        <v>3334</v>
      </c>
    </row>
    <row r="281" spans="1:8" x14ac:dyDescent="0.2">
      <c r="A281" s="9"/>
      <c r="B281" s="19"/>
      <c r="C281" s="20"/>
      <c r="D281" s="21">
        <v>412</v>
      </c>
      <c r="E281" s="22" t="s">
        <v>76</v>
      </c>
      <c r="F281" s="23">
        <f>SUM(F280+F279)</f>
        <v>3834</v>
      </c>
      <c r="G281" s="23">
        <f>SUM(G280+G279)</f>
        <v>3834</v>
      </c>
      <c r="H281" s="23">
        <f>SUM(H280+H279)</f>
        <v>3834</v>
      </c>
    </row>
    <row r="282" spans="1:8" x14ac:dyDescent="0.2">
      <c r="A282" s="9"/>
      <c r="B282" s="19"/>
      <c r="C282" s="20"/>
      <c r="D282" s="21">
        <v>41</v>
      </c>
      <c r="E282" s="22" t="s">
        <v>130</v>
      </c>
      <c r="F282" s="23">
        <f>SUM(F281)</f>
        <v>3834</v>
      </c>
      <c r="G282" s="23">
        <f>SUM(G281)</f>
        <v>3834</v>
      </c>
      <c r="H282" s="23">
        <f>SUM(H281)</f>
        <v>3834</v>
      </c>
    </row>
    <row r="283" spans="1:8" x14ac:dyDescent="0.2">
      <c r="A283" s="9"/>
      <c r="B283" s="68">
        <v>12</v>
      </c>
      <c r="C283" s="68" t="s">
        <v>15</v>
      </c>
      <c r="D283" s="68">
        <v>4221</v>
      </c>
      <c r="E283" s="71" t="s">
        <v>61</v>
      </c>
      <c r="F283" s="17">
        <v>3741</v>
      </c>
      <c r="G283" s="17">
        <v>3741</v>
      </c>
      <c r="H283" s="17">
        <v>3741</v>
      </c>
    </row>
    <row r="284" spans="1:8" x14ac:dyDescent="0.2">
      <c r="A284" s="9"/>
      <c r="B284" s="100">
        <v>561</v>
      </c>
      <c r="C284" s="100">
        <v>473</v>
      </c>
      <c r="D284" s="100">
        <v>4221</v>
      </c>
      <c r="E284" s="101" t="s">
        <v>61</v>
      </c>
      <c r="F284" s="81">
        <v>21200</v>
      </c>
      <c r="G284" s="81">
        <v>21200</v>
      </c>
      <c r="H284" s="81">
        <v>21200</v>
      </c>
    </row>
    <row r="285" spans="1:8" x14ac:dyDescent="0.2">
      <c r="A285" s="9"/>
      <c r="B285" s="68">
        <v>12</v>
      </c>
      <c r="C285" s="68" t="s">
        <v>15</v>
      </c>
      <c r="D285" s="68">
        <v>4222</v>
      </c>
      <c r="E285" s="71" t="s">
        <v>62</v>
      </c>
      <c r="F285" s="17">
        <v>2000</v>
      </c>
      <c r="G285" s="17">
        <v>2000</v>
      </c>
      <c r="H285" s="17">
        <v>2000</v>
      </c>
    </row>
    <row r="286" spans="1:8" x14ac:dyDescent="0.2">
      <c r="A286" s="9"/>
      <c r="B286" s="100">
        <v>561</v>
      </c>
      <c r="C286" s="100">
        <v>473</v>
      </c>
      <c r="D286" s="100">
        <v>4222</v>
      </c>
      <c r="E286" s="101" t="s">
        <v>62</v>
      </c>
      <c r="F286" s="81">
        <v>13334</v>
      </c>
      <c r="G286" s="81">
        <v>13334</v>
      </c>
      <c r="H286" s="81">
        <v>13334</v>
      </c>
    </row>
    <row r="287" spans="1:8" x14ac:dyDescent="0.2">
      <c r="A287" s="9"/>
      <c r="B287" s="19"/>
      <c r="C287" s="20"/>
      <c r="D287" s="21">
        <v>422</v>
      </c>
      <c r="E287" s="22" t="s">
        <v>65</v>
      </c>
      <c r="F287" s="23">
        <f>SUM(F283:F286)</f>
        <v>40275</v>
      </c>
      <c r="G287" s="23">
        <f>SUM(G283:G286)</f>
        <v>40275</v>
      </c>
      <c r="H287" s="23">
        <f>SUM(H283:H286)</f>
        <v>40275</v>
      </c>
    </row>
    <row r="288" spans="1:8" x14ac:dyDescent="0.2">
      <c r="A288" s="9"/>
      <c r="B288" s="68">
        <v>12</v>
      </c>
      <c r="C288" s="69" t="s">
        <v>15</v>
      </c>
      <c r="D288" s="70">
        <v>4262</v>
      </c>
      <c r="E288" s="71" t="s">
        <v>78</v>
      </c>
      <c r="F288" s="17">
        <v>0</v>
      </c>
      <c r="G288" s="17">
        <v>0</v>
      </c>
      <c r="H288" s="17">
        <v>0</v>
      </c>
    </row>
    <row r="289" spans="1:15" x14ac:dyDescent="0.2">
      <c r="A289" s="9"/>
      <c r="B289" s="72">
        <v>561</v>
      </c>
      <c r="C289" s="73" t="s">
        <v>15</v>
      </c>
      <c r="D289" s="74">
        <v>4262</v>
      </c>
      <c r="E289" s="75" t="s">
        <v>78</v>
      </c>
      <c r="F289" s="76">
        <v>0</v>
      </c>
      <c r="G289" s="76">
        <v>0</v>
      </c>
      <c r="H289" s="76">
        <v>0</v>
      </c>
    </row>
    <row r="290" spans="1:15" x14ac:dyDescent="0.2">
      <c r="A290" s="9"/>
      <c r="B290" s="19"/>
      <c r="C290" s="20"/>
      <c r="D290" s="21">
        <v>426</v>
      </c>
      <c r="E290" s="22" t="s">
        <v>158</v>
      </c>
      <c r="F290" s="23">
        <f>SUM(F288:F289)</f>
        <v>0</v>
      </c>
      <c r="G290" s="23">
        <f>SUM(G288:G289)</f>
        <v>0</v>
      </c>
      <c r="H290" s="23">
        <f>SUM(H288:H289)</f>
        <v>0</v>
      </c>
    </row>
    <row r="291" spans="1:15" x14ac:dyDescent="0.2">
      <c r="A291" s="9"/>
      <c r="B291" s="19"/>
      <c r="C291" s="20"/>
      <c r="D291" s="21">
        <v>42</v>
      </c>
      <c r="E291" s="22" t="s">
        <v>66</v>
      </c>
      <c r="F291" s="23">
        <f>F290+F287</f>
        <v>40275</v>
      </c>
      <c r="G291" s="23">
        <f>G290+G287</f>
        <v>40275</v>
      </c>
      <c r="H291" s="23">
        <f>H290+H287</f>
        <v>40275</v>
      </c>
    </row>
    <row r="292" spans="1:15" s="29" customFormat="1" x14ac:dyDescent="0.2">
      <c r="A292" s="9" t="s">
        <v>14</v>
      </c>
      <c r="B292" s="40" t="s">
        <v>131</v>
      </c>
      <c r="C292" s="40"/>
      <c r="D292" s="40"/>
      <c r="E292" s="46" t="s">
        <v>170</v>
      </c>
      <c r="F292" s="112">
        <f>F299+F302+F307+F315+F318+F329+F332+F335+F337+F346+F350+F356+F359</f>
        <v>10046276</v>
      </c>
      <c r="G292" s="112">
        <f>G299+G302+G307+G315+G318+G329+G332+G335+G337+G346+G350+G356+G359</f>
        <v>8538736</v>
      </c>
      <c r="H292" s="112">
        <f>H299+H302+H307+H315+H318+H329+H332+H335+H337+H346+H350+H356+H359</f>
        <v>0</v>
      </c>
    </row>
    <row r="293" spans="1:15" x14ac:dyDescent="0.2">
      <c r="A293" s="9"/>
      <c r="B293" s="113">
        <v>12</v>
      </c>
      <c r="C293" s="114" t="s">
        <v>15</v>
      </c>
      <c r="D293" s="115">
        <v>3111</v>
      </c>
      <c r="E293" s="116" t="s">
        <v>16</v>
      </c>
      <c r="F293" s="117">
        <v>84759</v>
      </c>
      <c r="G293" s="117">
        <v>92259</v>
      </c>
      <c r="H293" s="117">
        <v>0</v>
      </c>
      <c r="J293" s="107"/>
      <c r="K293" s="107"/>
      <c r="L293" s="107"/>
      <c r="M293" s="107"/>
      <c r="N293" s="107"/>
      <c r="O293" s="107"/>
    </row>
    <row r="294" spans="1:15" x14ac:dyDescent="0.2">
      <c r="A294" s="9"/>
      <c r="B294" s="118">
        <v>563</v>
      </c>
      <c r="C294" s="119" t="s">
        <v>15</v>
      </c>
      <c r="D294" s="120">
        <v>3111</v>
      </c>
      <c r="E294" s="121" t="s">
        <v>16</v>
      </c>
      <c r="F294" s="122">
        <v>480303</v>
      </c>
      <c r="G294" s="122">
        <v>522799</v>
      </c>
      <c r="H294" s="122">
        <v>0</v>
      </c>
    </row>
    <row r="295" spans="1:15" x14ac:dyDescent="0.2">
      <c r="A295" s="9"/>
      <c r="B295" s="113">
        <v>12</v>
      </c>
      <c r="C295" s="114" t="s">
        <v>15</v>
      </c>
      <c r="D295" s="115">
        <v>3113</v>
      </c>
      <c r="E295" s="116" t="s">
        <v>17</v>
      </c>
      <c r="F295" s="117">
        <v>0</v>
      </c>
      <c r="G295" s="117">
        <v>0</v>
      </c>
      <c r="H295" s="117">
        <v>0</v>
      </c>
    </row>
    <row r="296" spans="1:15" x14ac:dyDescent="0.2">
      <c r="A296" s="9"/>
      <c r="B296" s="118">
        <v>563</v>
      </c>
      <c r="C296" s="119" t="s">
        <v>15</v>
      </c>
      <c r="D296" s="120">
        <v>3113</v>
      </c>
      <c r="E296" s="121" t="s">
        <v>17</v>
      </c>
      <c r="F296" s="122">
        <v>0</v>
      </c>
      <c r="G296" s="122">
        <v>0</v>
      </c>
      <c r="H296" s="122">
        <v>0</v>
      </c>
    </row>
    <row r="297" spans="1:15" x14ac:dyDescent="0.2">
      <c r="A297" s="9"/>
      <c r="B297" s="113">
        <v>12</v>
      </c>
      <c r="C297" s="114" t="s">
        <v>15</v>
      </c>
      <c r="D297" s="115">
        <v>3114</v>
      </c>
      <c r="E297" s="116" t="s">
        <v>18</v>
      </c>
      <c r="F297" s="117">
        <v>0</v>
      </c>
      <c r="G297" s="117">
        <v>0</v>
      </c>
      <c r="H297" s="117">
        <v>0</v>
      </c>
    </row>
    <row r="298" spans="1:15" x14ac:dyDescent="0.2">
      <c r="A298" s="9"/>
      <c r="B298" s="118">
        <v>563</v>
      </c>
      <c r="C298" s="119" t="s">
        <v>15</v>
      </c>
      <c r="D298" s="120">
        <v>3114</v>
      </c>
      <c r="E298" s="121" t="s">
        <v>18</v>
      </c>
      <c r="F298" s="122">
        <v>0</v>
      </c>
      <c r="G298" s="122">
        <v>0</v>
      </c>
      <c r="H298" s="122">
        <v>0</v>
      </c>
    </row>
    <row r="299" spans="1:15" s="29" customFormat="1" x14ac:dyDescent="0.2">
      <c r="A299" s="9"/>
      <c r="B299" s="77"/>
      <c r="C299" s="78"/>
      <c r="D299" s="79">
        <v>311</v>
      </c>
      <c r="E299" s="80" t="s">
        <v>19</v>
      </c>
      <c r="F299" s="23">
        <f>SUM(F293:F298)</f>
        <v>565062</v>
      </c>
      <c r="G299" s="23">
        <f>SUM(G293+G294+G295+G296+G297+G298)</f>
        <v>615058</v>
      </c>
      <c r="H299" s="23">
        <f>SUM(H293+H294+H295+H296+H297+H298)</f>
        <v>0</v>
      </c>
    </row>
    <row r="300" spans="1:15" x14ac:dyDescent="0.2">
      <c r="A300" s="9"/>
      <c r="B300" s="113">
        <v>12</v>
      </c>
      <c r="C300" s="114" t="s">
        <v>15</v>
      </c>
      <c r="D300" s="115">
        <v>3121</v>
      </c>
      <c r="E300" s="116" t="s">
        <v>20</v>
      </c>
      <c r="F300" s="117">
        <v>1200</v>
      </c>
      <c r="G300" s="117">
        <v>1000</v>
      </c>
      <c r="H300" s="117">
        <v>0</v>
      </c>
    </row>
    <row r="301" spans="1:15" x14ac:dyDescent="0.2">
      <c r="A301" s="9"/>
      <c r="B301" s="118">
        <v>563</v>
      </c>
      <c r="C301" s="119" t="s">
        <v>15</v>
      </c>
      <c r="D301" s="120">
        <v>3121</v>
      </c>
      <c r="E301" s="121" t="s">
        <v>20</v>
      </c>
      <c r="F301" s="122">
        <v>6800</v>
      </c>
      <c r="G301" s="122">
        <v>5000</v>
      </c>
      <c r="H301" s="122">
        <v>0</v>
      </c>
    </row>
    <row r="302" spans="1:15" s="29" customFormat="1" x14ac:dyDescent="0.2">
      <c r="A302" s="9"/>
      <c r="B302" s="77"/>
      <c r="C302" s="78"/>
      <c r="D302" s="79">
        <v>312</v>
      </c>
      <c r="E302" s="22" t="s">
        <v>20</v>
      </c>
      <c r="F302" s="23">
        <f>SUM(F300+F301)</f>
        <v>8000</v>
      </c>
      <c r="G302" s="23">
        <f>SUM(G300+G301)</f>
        <v>6000</v>
      </c>
      <c r="H302" s="23">
        <f>SUM(H300+H301)</f>
        <v>0</v>
      </c>
    </row>
    <row r="303" spans="1:15" x14ac:dyDescent="0.2">
      <c r="A303" s="9"/>
      <c r="B303" s="113">
        <v>12</v>
      </c>
      <c r="C303" s="114" t="s">
        <v>15</v>
      </c>
      <c r="D303" s="115">
        <v>3132</v>
      </c>
      <c r="E303" s="116" t="s">
        <v>21</v>
      </c>
      <c r="F303" s="117">
        <v>10000</v>
      </c>
      <c r="G303" s="117">
        <v>10000</v>
      </c>
      <c r="H303" s="117">
        <v>0</v>
      </c>
    </row>
    <row r="304" spans="1:15" x14ac:dyDescent="0.2">
      <c r="A304" s="9"/>
      <c r="B304" s="118">
        <v>563</v>
      </c>
      <c r="C304" s="119" t="s">
        <v>15</v>
      </c>
      <c r="D304" s="120">
        <v>3132</v>
      </c>
      <c r="E304" s="121" t="s">
        <v>21</v>
      </c>
      <c r="F304" s="122">
        <v>133456</v>
      </c>
      <c r="G304" s="122">
        <v>90000</v>
      </c>
      <c r="H304" s="122">
        <v>0</v>
      </c>
    </row>
    <row r="305" spans="1:15" x14ac:dyDescent="0.2">
      <c r="A305" s="9"/>
      <c r="B305" s="113">
        <v>12</v>
      </c>
      <c r="C305" s="114" t="s">
        <v>15</v>
      </c>
      <c r="D305" s="115">
        <v>3133</v>
      </c>
      <c r="E305" s="116" t="s">
        <v>22</v>
      </c>
      <c r="F305" s="117">
        <v>1200</v>
      </c>
      <c r="G305" s="117">
        <v>1000</v>
      </c>
      <c r="H305" s="117">
        <v>0</v>
      </c>
    </row>
    <row r="306" spans="1:15" x14ac:dyDescent="0.2">
      <c r="A306" s="9"/>
      <c r="B306" s="118">
        <v>563</v>
      </c>
      <c r="C306" s="119" t="s">
        <v>15</v>
      </c>
      <c r="D306" s="120">
        <v>3133</v>
      </c>
      <c r="E306" s="121" t="s">
        <v>22</v>
      </c>
      <c r="F306" s="122">
        <v>6800</v>
      </c>
      <c r="G306" s="122">
        <v>6000</v>
      </c>
      <c r="H306" s="122">
        <v>0</v>
      </c>
    </row>
    <row r="307" spans="1:15" s="29" customFormat="1" x14ac:dyDescent="0.2">
      <c r="A307" s="9"/>
      <c r="B307" s="77"/>
      <c r="C307" s="78"/>
      <c r="D307" s="79">
        <v>313</v>
      </c>
      <c r="E307" s="80" t="s">
        <v>23</v>
      </c>
      <c r="F307" s="23">
        <f>SUM(F306+F305+F304+F303)</f>
        <v>151456</v>
      </c>
      <c r="G307" s="23">
        <f>SUM(G306+G305+G304+G303)</f>
        <v>107000</v>
      </c>
      <c r="H307" s="23">
        <f>SUM(H306+H305+H304+H303)</f>
        <v>0</v>
      </c>
    </row>
    <row r="308" spans="1:15" x14ac:dyDescent="0.2">
      <c r="A308" s="9"/>
      <c r="B308" s="77"/>
      <c r="C308" s="78"/>
      <c r="D308" s="79">
        <v>31</v>
      </c>
      <c r="E308" s="80" t="s">
        <v>126</v>
      </c>
      <c r="F308" s="23">
        <f>SUM(F307+F302+F299)</f>
        <v>724518</v>
      </c>
      <c r="G308" s="23">
        <f>SUM(G307+G302+G299)</f>
        <v>728058</v>
      </c>
      <c r="H308" s="23">
        <f>SUM(H307+H302+H299)</f>
        <v>0</v>
      </c>
    </row>
    <row r="309" spans="1:15" x14ac:dyDescent="0.2">
      <c r="A309" s="9"/>
      <c r="B309" s="113">
        <v>12</v>
      </c>
      <c r="C309" s="114" t="s">
        <v>15</v>
      </c>
      <c r="D309" s="115">
        <v>3211</v>
      </c>
      <c r="E309" s="116" t="s">
        <v>25</v>
      </c>
      <c r="F309" s="117">
        <v>1548</v>
      </c>
      <c r="G309" s="117">
        <v>1548</v>
      </c>
      <c r="H309" s="117">
        <v>0</v>
      </c>
      <c r="J309" s="107"/>
      <c r="K309" s="107"/>
      <c r="L309" s="107"/>
      <c r="M309" s="107"/>
      <c r="N309" s="107"/>
      <c r="O309" s="107"/>
    </row>
    <row r="310" spans="1:15" x14ac:dyDescent="0.2">
      <c r="A310" s="9"/>
      <c r="B310" s="118">
        <v>563</v>
      </c>
      <c r="C310" s="119" t="s">
        <v>15</v>
      </c>
      <c r="D310" s="120">
        <v>3211</v>
      </c>
      <c r="E310" s="121" t="s">
        <v>25</v>
      </c>
      <c r="F310" s="122">
        <v>8772</v>
      </c>
      <c r="G310" s="122">
        <v>8772</v>
      </c>
      <c r="H310" s="122">
        <v>0</v>
      </c>
    </row>
    <row r="311" spans="1:15" x14ac:dyDescent="0.2">
      <c r="A311" s="9"/>
      <c r="B311" s="113">
        <v>12</v>
      </c>
      <c r="C311" s="114" t="s">
        <v>15</v>
      </c>
      <c r="D311" s="115">
        <v>3212</v>
      </c>
      <c r="E311" s="116" t="s">
        <v>26</v>
      </c>
      <c r="F311" s="117">
        <v>0</v>
      </c>
      <c r="G311" s="117">
        <v>0</v>
      </c>
      <c r="H311" s="117">
        <v>0</v>
      </c>
    </row>
    <row r="312" spans="1:15" x14ac:dyDescent="0.2">
      <c r="A312" s="9"/>
      <c r="B312" s="118">
        <v>563</v>
      </c>
      <c r="C312" s="119" t="s">
        <v>15</v>
      </c>
      <c r="D312" s="120">
        <v>3212</v>
      </c>
      <c r="E312" s="121" t="s">
        <v>26</v>
      </c>
      <c r="F312" s="122">
        <v>0</v>
      </c>
      <c r="G312" s="122">
        <v>0</v>
      </c>
      <c r="H312" s="122">
        <v>0</v>
      </c>
    </row>
    <row r="313" spans="1:15" x14ac:dyDescent="0.2">
      <c r="A313" s="9"/>
      <c r="B313" s="113">
        <v>12</v>
      </c>
      <c r="C313" s="114" t="s">
        <v>15</v>
      </c>
      <c r="D313" s="115">
        <v>3213</v>
      </c>
      <c r="E313" s="116" t="s">
        <v>27</v>
      </c>
      <c r="F313" s="117">
        <v>0</v>
      </c>
      <c r="G313" s="117">
        <v>0</v>
      </c>
      <c r="H313" s="117">
        <v>0</v>
      </c>
    </row>
    <row r="314" spans="1:15" x14ac:dyDescent="0.2">
      <c r="A314" s="9"/>
      <c r="B314" s="118">
        <v>563</v>
      </c>
      <c r="C314" s="119" t="s">
        <v>15</v>
      </c>
      <c r="D314" s="120">
        <v>3213</v>
      </c>
      <c r="E314" s="121" t="s">
        <v>27</v>
      </c>
      <c r="F314" s="122">
        <v>0</v>
      </c>
      <c r="G314" s="122">
        <v>0</v>
      </c>
      <c r="H314" s="122">
        <v>0</v>
      </c>
    </row>
    <row r="315" spans="1:15" s="29" customFormat="1" x14ac:dyDescent="0.2">
      <c r="A315" s="9"/>
      <c r="B315" s="77"/>
      <c r="C315" s="78"/>
      <c r="D315" s="79">
        <v>321</v>
      </c>
      <c r="E315" s="80" t="s">
        <v>29</v>
      </c>
      <c r="F315" s="23">
        <f>SUM(F314+F313+F312+F311+F310+F309)</f>
        <v>10320</v>
      </c>
      <c r="G315" s="23">
        <f>SUM(G314+G313+G312+G311+G310+G309)</f>
        <v>10320</v>
      </c>
      <c r="H315" s="23">
        <f>SUM(H314+H313+H312+H311+H310+H309)</f>
        <v>0</v>
      </c>
    </row>
    <row r="316" spans="1:15" x14ac:dyDescent="0.2">
      <c r="A316" s="9"/>
      <c r="B316" s="113">
        <v>12</v>
      </c>
      <c r="C316" s="114" t="s">
        <v>15</v>
      </c>
      <c r="D316" s="115">
        <v>3221</v>
      </c>
      <c r="E316" s="116" t="s">
        <v>30</v>
      </c>
      <c r="F316" s="117">
        <v>0</v>
      </c>
      <c r="G316" s="117">
        <v>0</v>
      </c>
      <c r="H316" s="117">
        <v>0</v>
      </c>
    </row>
    <row r="317" spans="1:15" x14ac:dyDescent="0.2">
      <c r="A317" s="9"/>
      <c r="B317" s="118">
        <v>562</v>
      </c>
      <c r="C317" s="119" t="s">
        <v>15</v>
      </c>
      <c r="D317" s="120">
        <v>3221</v>
      </c>
      <c r="E317" s="121" t="s">
        <v>30</v>
      </c>
      <c r="F317" s="122">
        <v>0</v>
      </c>
      <c r="G317" s="122">
        <v>0</v>
      </c>
      <c r="H317" s="122">
        <v>0</v>
      </c>
    </row>
    <row r="318" spans="1:15" s="29" customFormat="1" x14ac:dyDescent="0.2">
      <c r="A318" s="9"/>
      <c r="B318" s="77"/>
      <c r="C318" s="78"/>
      <c r="D318" s="79">
        <v>322</v>
      </c>
      <c r="E318" s="80" t="s">
        <v>35</v>
      </c>
      <c r="F318" s="23">
        <f>SUM(F317+F316)</f>
        <v>0</v>
      </c>
      <c r="G318" s="23">
        <f>SUM(G317+G316)</f>
        <v>0</v>
      </c>
      <c r="H318" s="23">
        <f>SUM(H317+H316)</f>
        <v>0</v>
      </c>
    </row>
    <row r="319" spans="1:15" x14ac:dyDescent="0.2">
      <c r="A319" s="9"/>
      <c r="B319" s="113">
        <v>12</v>
      </c>
      <c r="C319" s="114" t="s">
        <v>15</v>
      </c>
      <c r="D319" s="115">
        <v>3233</v>
      </c>
      <c r="E319" s="116" t="s">
        <v>38</v>
      </c>
      <c r="F319" s="117">
        <v>15000</v>
      </c>
      <c r="G319" s="117">
        <v>18106</v>
      </c>
      <c r="H319" s="117">
        <v>0</v>
      </c>
    </row>
    <row r="320" spans="1:15" x14ac:dyDescent="0.2">
      <c r="A320" s="9"/>
      <c r="B320" s="118">
        <v>563</v>
      </c>
      <c r="C320" s="119" t="s">
        <v>15</v>
      </c>
      <c r="D320" s="120">
        <v>3233</v>
      </c>
      <c r="E320" s="121" t="s">
        <v>38</v>
      </c>
      <c r="F320" s="122">
        <v>99206</v>
      </c>
      <c r="G320" s="122">
        <v>102599</v>
      </c>
      <c r="H320" s="122">
        <v>0</v>
      </c>
    </row>
    <row r="321" spans="1:8" x14ac:dyDescent="0.2">
      <c r="A321" s="9"/>
      <c r="B321" s="123">
        <v>12</v>
      </c>
      <c r="C321" s="124" t="s">
        <v>15</v>
      </c>
      <c r="D321" s="125">
        <v>3235</v>
      </c>
      <c r="E321" s="126" t="s">
        <v>40</v>
      </c>
      <c r="F321" s="127">
        <v>0</v>
      </c>
      <c r="G321" s="127">
        <v>0</v>
      </c>
      <c r="H321" s="127">
        <v>0</v>
      </c>
    </row>
    <row r="322" spans="1:8" x14ac:dyDescent="0.2">
      <c r="A322" s="9"/>
      <c r="B322" s="118">
        <v>563</v>
      </c>
      <c r="C322" s="119" t="s">
        <v>15</v>
      </c>
      <c r="D322" s="120">
        <v>3235</v>
      </c>
      <c r="E322" s="121" t="s">
        <v>132</v>
      </c>
      <c r="F322" s="122">
        <v>0</v>
      </c>
      <c r="G322" s="122">
        <v>0</v>
      </c>
      <c r="H322" s="122">
        <v>0</v>
      </c>
    </row>
    <row r="323" spans="1:8" x14ac:dyDescent="0.2">
      <c r="A323" s="9"/>
      <c r="B323" s="113">
        <v>12</v>
      </c>
      <c r="C323" s="114" t="s">
        <v>15</v>
      </c>
      <c r="D323" s="115">
        <v>3237</v>
      </c>
      <c r="E323" s="116" t="s">
        <v>42</v>
      </c>
      <c r="F323" s="117">
        <v>139159</v>
      </c>
      <c r="G323" s="117">
        <v>121722</v>
      </c>
      <c r="H323" s="117">
        <v>0</v>
      </c>
    </row>
    <row r="324" spans="1:8" x14ac:dyDescent="0.2">
      <c r="A324" s="9"/>
      <c r="B324" s="118">
        <v>563</v>
      </c>
      <c r="C324" s="119">
        <v>473</v>
      </c>
      <c r="D324" s="120">
        <v>3237</v>
      </c>
      <c r="E324" s="121" t="s">
        <v>42</v>
      </c>
      <c r="F324" s="122">
        <v>788565</v>
      </c>
      <c r="G324" s="122">
        <v>689761</v>
      </c>
      <c r="H324" s="122">
        <v>0</v>
      </c>
    </row>
    <row r="325" spans="1:8" x14ac:dyDescent="0.2">
      <c r="A325" s="9"/>
      <c r="B325" s="113">
        <v>12</v>
      </c>
      <c r="C325" s="114" t="s">
        <v>15</v>
      </c>
      <c r="D325" s="115">
        <v>3238</v>
      </c>
      <c r="E325" s="116" t="s">
        <v>74</v>
      </c>
      <c r="F325" s="117">
        <v>0</v>
      </c>
      <c r="G325" s="117">
        <v>0</v>
      </c>
      <c r="H325" s="117">
        <v>0</v>
      </c>
    </row>
    <row r="326" spans="1:8" x14ac:dyDescent="0.2">
      <c r="A326" s="9"/>
      <c r="B326" s="118">
        <v>563</v>
      </c>
      <c r="C326" s="119">
        <v>473</v>
      </c>
      <c r="D326" s="120">
        <v>3238</v>
      </c>
      <c r="E326" s="121" t="s">
        <v>74</v>
      </c>
      <c r="F326" s="122">
        <v>0</v>
      </c>
      <c r="G326" s="122">
        <v>0</v>
      </c>
      <c r="H326" s="122">
        <v>0</v>
      </c>
    </row>
    <row r="327" spans="1:8" x14ac:dyDescent="0.2">
      <c r="A327" s="9"/>
      <c r="B327" s="113">
        <v>12</v>
      </c>
      <c r="C327" s="114" t="s">
        <v>15</v>
      </c>
      <c r="D327" s="115">
        <v>3239</v>
      </c>
      <c r="E327" s="116" t="s">
        <v>43</v>
      </c>
      <c r="F327" s="117">
        <v>16607</v>
      </c>
      <c r="G327" s="117">
        <v>13839</v>
      </c>
      <c r="H327" s="117">
        <v>0</v>
      </c>
    </row>
    <row r="328" spans="1:8" x14ac:dyDescent="0.2">
      <c r="A328" s="9"/>
      <c r="B328" s="118">
        <v>563</v>
      </c>
      <c r="C328" s="119" t="s">
        <v>15</v>
      </c>
      <c r="D328" s="120">
        <v>3239</v>
      </c>
      <c r="E328" s="121" t="s">
        <v>43</v>
      </c>
      <c r="F328" s="122">
        <v>94104</v>
      </c>
      <c r="G328" s="122">
        <v>78420</v>
      </c>
      <c r="H328" s="122">
        <v>0</v>
      </c>
    </row>
    <row r="329" spans="1:8" s="29" customFormat="1" x14ac:dyDescent="0.2">
      <c r="A329" s="9"/>
      <c r="B329" s="77"/>
      <c r="C329" s="78"/>
      <c r="D329" s="79">
        <v>323</v>
      </c>
      <c r="E329" s="22" t="s">
        <v>44</v>
      </c>
      <c r="F329" s="23">
        <f t="shared" ref="F329:H329" si="29">SUM(F319:F328)</f>
        <v>1152641</v>
      </c>
      <c r="G329" s="23">
        <f t="shared" si="29"/>
        <v>1024447</v>
      </c>
      <c r="H329" s="23">
        <f t="shared" si="29"/>
        <v>0</v>
      </c>
    </row>
    <row r="330" spans="1:8" x14ac:dyDescent="0.2">
      <c r="A330" s="9"/>
      <c r="B330" s="113">
        <v>12</v>
      </c>
      <c r="C330" s="114" t="s">
        <v>15</v>
      </c>
      <c r="D330" s="115">
        <v>3293</v>
      </c>
      <c r="E330" s="116" t="s">
        <v>47</v>
      </c>
      <c r="F330" s="117">
        <v>0</v>
      </c>
      <c r="G330" s="117">
        <v>0</v>
      </c>
      <c r="H330" s="117">
        <v>0</v>
      </c>
    </row>
    <row r="331" spans="1:8" x14ac:dyDescent="0.2">
      <c r="A331" s="9"/>
      <c r="B331" s="118">
        <v>563</v>
      </c>
      <c r="C331" s="119" t="s">
        <v>15</v>
      </c>
      <c r="D331" s="120">
        <v>3293</v>
      </c>
      <c r="E331" s="121" t="s">
        <v>47</v>
      </c>
      <c r="F331" s="122">
        <v>0</v>
      </c>
      <c r="G331" s="122">
        <v>0</v>
      </c>
      <c r="H331" s="122">
        <v>0</v>
      </c>
    </row>
    <row r="332" spans="1:8" s="29" customFormat="1" x14ac:dyDescent="0.2">
      <c r="A332" s="9"/>
      <c r="B332" s="77"/>
      <c r="C332" s="78"/>
      <c r="D332" s="79">
        <v>329</v>
      </c>
      <c r="E332" s="22" t="s">
        <v>51</v>
      </c>
      <c r="F332" s="23">
        <f>SUM(F331+F330)</f>
        <v>0</v>
      </c>
      <c r="G332" s="23">
        <f>SUM(G331+G330)</f>
        <v>0</v>
      </c>
      <c r="H332" s="23">
        <f>SUM(H331+H330)</f>
        <v>0</v>
      </c>
    </row>
    <row r="333" spans="1:8" x14ac:dyDescent="0.2">
      <c r="A333" s="9"/>
      <c r="B333" s="77"/>
      <c r="C333" s="78"/>
      <c r="D333" s="79">
        <v>32</v>
      </c>
      <c r="E333" s="22" t="s">
        <v>133</v>
      </c>
      <c r="F333" s="23">
        <f>SUM(F332+F329+F318+F315)</f>
        <v>1162961</v>
      </c>
      <c r="G333" s="23">
        <f>SUM(G332+G329+G318+G315)</f>
        <v>1034767</v>
      </c>
      <c r="H333" s="23">
        <f>SUM(H332+H329+H318+H315)</f>
        <v>0</v>
      </c>
    </row>
    <row r="334" spans="1:8" x14ac:dyDescent="0.2">
      <c r="A334" s="35"/>
      <c r="B334" s="102">
        <v>12</v>
      </c>
      <c r="C334" s="128" t="s">
        <v>15</v>
      </c>
      <c r="D334" s="129">
        <v>3522</v>
      </c>
      <c r="E334" s="16" t="s">
        <v>118</v>
      </c>
      <c r="F334" s="34">
        <v>14666</v>
      </c>
      <c r="G334" s="34">
        <v>12411</v>
      </c>
      <c r="H334" s="34">
        <v>0</v>
      </c>
    </row>
    <row r="335" spans="1:8" ht="25.5" x14ac:dyDescent="0.2">
      <c r="A335" s="9"/>
      <c r="B335" s="77"/>
      <c r="C335" s="78"/>
      <c r="D335" s="79">
        <v>352</v>
      </c>
      <c r="E335" s="22" t="s">
        <v>156</v>
      </c>
      <c r="F335" s="23">
        <f>SUM(F334)</f>
        <v>14666</v>
      </c>
      <c r="G335" s="23">
        <f>SUM(G334)</f>
        <v>12411</v>
      </c>
      <c r="H335" s="23">
        <f>SUM(H334)</f>
        <v>0</v>
      </c>
    </row>
    <row r="336" spans="1:8" x14ac:dyDescent="0.2">
      <c r="A336" s="9"/>
      <c r="B336" s="166">
        <v>563</v>
      </c>
      <c r="C336" s="167" t="s">
        <v>15</v>
      </c>
      <c r="D336" s="165">
        <v>3531</v>
      </c>
      <c r="E336" s="105" t="s">
        <v>152</v>
      </c>
      <c r="F336" s="179">
        <v>200000</v>
      </c>
      <c r="G336" s="179">
        <v>200000</v>
      </c>
      <c r="H336" s="179"/>
    </row>
    <row r="337" spans="1:13" ht="25.5" x14ac:dyDescent="0.2">
      <c r="A337" s="9"/>
      <c r="B337" s="77"/>
      <c r="C337" s="78"/>
      <c r="D337" s="79">
        <v>353</v>
      </c>
      <c r="E337" s="22" t="s">
        <v>157</v>
      </c>
      <c r="F337" s="23">
        <f>SUM(F336)</f>
        <v>200000</v>
      </c>
      <c r="G337" s="23">
        <f>SUM(G336)</f>
        <v>200000</v>
      </c>
      <c r="H337" s="23"/>
    </row>
    <row r="338" spans="1:13" x14ac:dyDescent="0.2">
      <c r="A338" s="9"/>
      <c r="B338" s="77"/>
      <c r="C338" s="78"/>
      <c r="D338" s="79">
        <v>35</v>
      </c>
      <c r="E338" s="80" t="s">
        <v>106</v>
      </c>
      <c r="F338" s="23">
        <f>F337+F335</f>
        <v>214666</v>
      </c>
      <c r="G338" s="23">
        <f>G337+G335</f>
        <v>212411</v>
      </c>
      <c r="H338" s="23"/>
    </row>
    <row r="339" spans="1:13" ht="25.5" x14ac:dyDescent="0.2">
      <c r="A339" s="9"/>
      <c r="B339" s="130">
        <v>12</v>
      </c>
      <c r="C339" s="131" t="s">
        <v>15</v>
      </c>
      <c r="D339" s="132">
        <v>3691</v>
      </c>
      <c r="E339" s="133" t="s">
        <v>180</v>
      </c>
      <c r="F339" s="134"/>
      <c r="G339" s="134"/>
      <c r="H339" s="134"/>
    </row>
    <row r="340" spans="1:13" ht="25.5" x14ac:dyDescent="0.2">
      <c r="A340" s="9"/>
      <c r="B340" s="77"/>
      <c r="C340" s="78"/>
      <c r="D340" s="79">
        <v>369</v>
      </c>
      <c r="E340" s="22" t="s">
        <v>155</v>
      </c>
      <c r="F340" s="23"/>
      <c r="G340" s="23"/>
      <c r="H340" s="23"/>
    </row>
    <row r="341" spans="1:13" x14ac:dyDescent="0.2">
      <c r="A341" s="9"/>
      <c r="B341" s="180"/>
      <c r="C341" s="181" t="s">
        <v>182</v>
      </c>
      <c r="D341" s="182">
        <v>3681</v>
      </c>
      <c r="E341" s="3" t="s">
        <v>95</v>
      </c>
      <c r="F341" s="139"/>
      <c r="G341" s="139"/>
      <c r="H341" s="139"/>
    </row>
    <row r="342" spans="1:13" x14ac:dyDescent="0.2">
      <c r="A342" s="9"/>
      <c r="B342" s="77"/>
      <c r="C342" s="78"/>
      <c r="D342" s="79">
        <v>368</v>
      </c>
      <c r="E342" s="80" t="s">
        <v>128</v>
      </c>
      <c r="F342" s="23"/>
      <c r="G342" s="23"/>
      <c r="H342" s="23"/>
    </row>
    <row r="343" spans="1:13" x14ac:dyDescent="0.2">
      <c r="A343" s="9"/>
      <c r="B343" s="77"/>
      <c r="C343" s="78"/>
      <c r="D343" s="79">
        <v>36</v>
      </c>
      <c r="E343" s="22" t="s">
        <v>150</v>
      </c>
      <c r="F343" s="23"/>
      <c r="G343" s="23"/>
      <c r="H343" s="23"/>
    </row>
    <row r="344" spans="1:13" x14ac:dyDescent="0.2">
      <c r="A344" s="35"/>
      <c r="B344" s="102">
        <v>12</v>
      </c>
      <c r="C344" s="128" t="s">
        <v>15</v>
      </c>
      <c r="D344" s="129">
        <v>3811</v>
      </c>
      <c r="E344" s="103" t="s">
        <v>88</v>
      </c>
      <c r="F344" s="183">
        <v>100000</v>
      </c>
      <c r="G344" s="183">
        <v>100000</v>
      </c>
      <c r="H344" s="183">
        <v>0</v>
      </c>
    </row>
    <row r="345" spans="1:13" x14ac:dyDescent="0.2">
      <c r="A345" s="35"/>
      <c r="B345" s="184">
        <v>563</v>
      </c>
      <c r="C345" s="185" t="s">
        <v>15</v>
      </c>
      <c r="D345" s="186">
        <v>3813</v>
      </c>
      <c r="E345" s="187" t="s">
        <v>181</v>
      </c>
      <c r="F345" s="188">
        <v>3800000</v>
      </c>
      <c r="G345" s="188">
        <v>3800000</v>
      </c>
      <c r="H345" s="188"/>
    </row>
    <row r="346" spans="1:13" x14ac:dyDescent="0.2">
      <c r="A346" s="9"/>
      <c r="B346" s="77"/>
      <c r="C346" s="78"/>
      <c r="D346" s="79">
        <v>381</v>
      </c>
      <c r="E346" s="22" t="s">
        <v>89</v>
      </c>
      <c r="F346" s="23">
        <f>SUM(F344:F345)</f>
        <v>3900000</v>
      </c>
      <c r="G346" s="23">
        <f>SUM(G344:G345)</f>
        <v>3900000</v>
      </c>
      <c r="H346" s="23">
        <f>SUM(H344)</f>
        <v>0</v>
      </c>
    </row>
    <row r="347" spans="1:13" x14ac:dyDescent="0.2">
      <c r="A347" s="9"/>
      <c r="B347" s="77"/>
      <c r="C347" s="78"/>
      <c r="D347" s="79">
        <v>38</v>
      </c>
      <c r="E347" s="22" t="s">
        <v>90</v>
      </c>
      <c r="F347" s="23">
        <f>SUM(F346)</f>
        <v>3900000</v>
      </c>
      <c r="G347" s="23">
        <f>SUM(G346)</f>
        <v>3900000</v>
      </c>
      <c r="H347" s="23"/>
    </row>
    <row r="348" spans="1:13" x14ac:dyDescent="0.2">
      <c r="A348" s="9"/>
      <c r="B348" s="113">
        <v>12</v>
      </c>
      <c r="C348" s="114" t="s">
        <v>15</v>
      </c>
      <c r="D348" s="115">
        <v>4123</v>
      </c>
      <c r="E348" s="116" t="s">
        <v>75</v>
      </c>
      <c r="F348" s="117">
        <v>1000</v>
      </c>
      <c r="G348" s="117">
        <v>1000</v>
      </c>
      <c r="H348" s="117">
        <v>0</v>
      </c>
    </row>
    <row r="349" spans="1:13" x14ac:dyDescent="0.2">
      <c r="A349" s="9"/>
      <c r="B349" s="118">
        <v>563</v>
      </c>
      <c r="C349" s="119" t="s">
        <v>15</v>
      </c>
      <c r="D349" s="120">
        <v>4123</v>
      </c>
      <c r="E349" s="121" t="s">
        <v>75</v>
      </c>
      <c r="F349" s="122">
        <v>595000</v>
      </c>
      <c r="G349" s="122">
        <v>1062500</v>
      </c>
      <c r="H349" s="122">
        <v>0</v>
      </c>
    </row>
    <row r="350" spans="1:13" s="29" customFormat="1" x14ac:dyDescent="0.2">
      <c r="A350" s="9"/>
      <c r="B350" s="19"/>
      <c r="C350" s="20"/>
      <c r="D350" s="21">
        <v>412</v>
      </c>
      <c r="E350" s="22" t="s">
        <v>76</v>
      </c>
      <c r="F350" s="23">
        <f>SUM(F349+F348)</f>
        <v>596000</v>
      </c>
      <c r="G350" s="23">
        <f>SUM(G349+G348)</f>
        <v>1063500</v>
      </c>
      <c r="H350" s="23">
        <f>SUM(H349+H348)</f>
        <v>0</v>
      </c>
    </row>
    <row r="351" spans="1:13" x14ac:dyDescent="0.2">
      <c r="A351" s="9"/>
      <c r="B351" s="19"/>
      <c r="C351" s="20"/>
      <c r="D351" s="21">
        <v>41</v>
      </c>
      <c r="E351" s="22" t="s">
        <v>130</v>
      </c>
      <c r="F351" s="23">
        <f>SUM(F350)</f>
        <v>596000</v>
      </c>
      <c r="G351" s="23">
        <f>SUM(G350)</f>
        <v>1063500</v>
      </c>
      <c r="H351" s="23">
        <f>SUM(H350)</f>
        <v>0</v>
      </c>
    </row>
    <row r="352" spans="1:13" x14ac:dyDescent="0.2">
      <c r="A352" s="9"/>
      <c r="B352" s="113">
        <v>12</v>
      </c>
      <c r="C352" s="114" t="s">
        <v>15</v>
      </c>
      <c r="D352" s="115">
        <v>4221</v>
      </c>
      <c r="E352" s="116" t="s">
        <v>61</v>
      </c>
      <c r="F352" s="117">
        <v>100000</v>
      </c>
      <c r="G352" s="117">
        <v>0</v>
      </c>
      <c r="H352" s="117">
        <v>0</v>
      </c>
      <c r="J352" s="107"/>
      <c r="K352" s="107"/>
      <c r="L352" s="107"/>
      <c r="M352" s="107"/>
    </row>
    <row r="353" spans="1:8" x14ac:dyDescent="0.2">
      <c r="A353" s="9"/>
      <c r="B353" s="118">
        <v>563</v>
      </c>
      <c r="C353" s="119" t="s">
        <v>15</v>
      </c>
      <c r="D353" s="120">
        <v>4221</v>
      </c>
      <c r="E353" s="121" t="s">
        <v>61</v>
      </c>
      <c r="F353" s="122">
        <v>1748131</v>
      </c>
      <c r="G353" s="122">
        <v>0</v>
      </c>
      <c r="H353" s="122">
        <v>0</v>
      </c>
    </row>
    <row r="354" spans="1:8" x14ac:dyDescent="0.2">
      <c r="A354" s="9"/>
      <c r="B354" s="113">
        <v>12</v>
      </c>
      <c r="C354" s="114" t="s">
        <v>15</v>
      </c>
      <c r="D354" s="115">
        <v>4222</v>
      </c>
      <c r="E354" s="116" t="s">
        <v>62</v>
      </c>
      <c r="F354" s="117">
        <v>0</v>
      </c>
      <c r="G354" s="117">
        <v>0</v>
      </c>
      <c r="H354" s="117">
        <v>0</v>
      </c>
    </row>
    <row r="355" spans="1:8" x14ac:dyDescent="0.2">
      <c r="A355" s="9"/>
      <c r="B355" s="118">
        <v>563</v>
      </c>
      <c r="C355" s="119" t="s">
        <v>15</v>
      </c>
      <c r="D355" s="120">
        <v>4222</v>
      </c>
      <c r="E355" s="121" t="s">
        <v>62</v>
      </c>
      <c r="F355" s="122">
        <v>0</v>
      </c>
      <c r="G355" s="122">
        <v>0</v>
      </c>
      <c r="H355" s="122">
        <v>0</v>
      </c>
    </row>
    <row r="356" spans="1:8" s="29" customFormat="1" x14ac:dyDescent="0.2">
      <c r="A356" s="9"/>
      <c r="B356" s="19"/>
      <c r="C356" s="20"/>
      <c r="D356" s="21">
        <v>422</v>
      </c>
      <c r="E356" s="22" t="s">
        <v>65</v>
      </c>
      <c r="F356" s="23">
        <f>SUM(F352:F355)</f>
        <v>1848131</v>
      </c>
      <c r="G356" s="23">
        <f>SUM(G352:G355)</f>
        <v>0</v>
      </c>
      <c r="H356" s="23">
        <f>SUM(H352:H355)</f>
        <v>0</v>
      </c>
    </row>
    <row r="357" spans="1:8" x14ac:dyDescent="0.2">
      <c r="A357" s="9"/>
      <c r="B357" s="113">
        <v>12</v>
      </c>
      <c r="C357" s="114" t="s">
        <v>15</v>
      </c>
      <c r="D357" s="115">
        <v>4262</v>
      </c>
      <c r="E357" s="116" t="s">
        <v>78</v>
      </c>
      <c r="F357" s="117">
        <v>100000</v>
      </c>
      <c r="G357" s="117">
        <v>100000</v>
      </c>
      <c r="H357" s="117">
        <v>0</v>
      </c>
    </row>
    <row r="358" spans="1:8" x14ac:dyDescent="0.2">
      <c r="A358" s="9"/>
      <c r="B358" s="118">
        <v>563</v>
      </c>
      <c r="C358" s="119" t="s">
        <v>15</v>
      </c>
      <c r="D358" s="120">
        <v>4262</v>
      </c>
      <c r="E358" s="121" t="s">
        <v>78</v>
      </c>
      <c r="F358" s="122">
        <v>1500000</v>
      </c>
      <c r="G358" s="122">
        <v>1500000</v>
      </c>
      <c r="H358" s="122">
        <v>0</v>
      </c>
    </row>
    <row r="359" spans="1:8" s="29" customFormat="1" x14ac:dyDescent="0.2">
      <c r="A359" s="9"/>
      <c r="B359" s="19"/>
      <c r="C359" s="20"/>
      <c r="D359" s="21">
        <v>426</v>
      </c>
      <c r="E359" s="22" t="s">
        <v>153</v>
      </c>
      <c r="F359" s="23">
        <f>SUM(F357:F358)</f>
        <v>1600000</v>
      </c>
      <c r="G359" s="23">
        <f>SUM(G357:G358)</f>
        <v>1600000</v>
      </c>
      <c r="H359" s="23">
        <f>SUM(H357:H358)</f>
        <v>0</v>
      </c>
    </row>
    <row r="360" spans="1:8" s="29" customFormat="1" x14ac:dyDescent="0.2">
      <c r="A360" s="9"/>
      <c r="B360" s="19"/>
      <c r="C360" s="20"/>
      <c r="D360" s="21">
        <v>42</v>
      </c>
      <c r="E360" s="22" t="s">
        <v>66</v>
      </c>
      <c r="F360" s="23">
        <f>F359+F356</f>
        <v>3448131</v>
      </c>
      <c r="G360" s="23">
        <f>G359+G356</f>
        <v>1600000</v>
      </c>
      <c r="H360" s="23">
        <f>H359+H356</f>
        <v>0</v>
      </c>
    </row>
    <row r="361" spans="1:8" s="29" customFormat="1" ht="25.5" x14ac:dyDescent="0.2">
      <c r="A361" s="9" t="s">
        <v>14</v>
      </c>
      <c r="B361" s="40" t="s">
        <v>134</v>
      </c>
      <c r="C361" s="40"/>
      <c r="D361" s="40"/>
      <c r="E361" s="46" t="s">
        <v>171</v>
      </c>
      <c r="F361" s="135">
        <f>SUM(F364+F367+F372+F379+F389+F393+F397+F401)</f>
        <v>1752750</v>
      </c>
      <c r="G361" s="135">
        <f>SUM(G364+G367+G372+G379+G389+G393+G397+G401)</f>
        <v>1794000</v>
      </c>
      <c r="H361" s="135">
        <f>SUM(H364+H367+H372+H379+H389+H393+H397+H401)</f>
        <v>1794000</v>
      </c>
    </row>
    <row r="362" spans="1:8" x14ac:dyDescent="0.2">
      <c r="A362" s="35"/>
      <c r="B362" s="68">
        <v>12</v>
      </c>
      <c r="C362" s="69" t="s">
        <v>15</v>
      </c>
      <c r="D362" s="70">
        <v>3111</v>
      </c>
      <c r="E362" s="71" t="s">
        <v>16</v>
      </c>
      <c r="F362" s="17">
        <v>75000</v>
      </c>
      <c r="G362" s="17">
        <v>75000</v>
      </c>
      <c r="H362" s="17">
        <v>75000</v>
      </c>
    </row>
    <row r="363" spans="1:8" x14ac:dyDescent="0.2">
      <c r="A363" s="35"/>
      <c r="B363" s="72">
        <v>559</v>
      </c>
      <c r="C363" s="73" t="s">
        <v>15</v>
      </c>
      <c r="D363" s="74">
        <v>3111</v>
      </c>
      <c r="E363" s="75" t="s">
        <v>16</v>
      </c>
      <c r="F363" s="76">
        <v>425000</v>
      </c>
      <c r="G363" s="76">
        <v>425000</v>
      </c>
      <c r="H363" s="76">
        <v>425000</v>
      </c>
    </row>
    <row r="364" spans="1:8" s="29" customFormat="1" x14ac:dyDescent="0.2">
      <c r="A364" s="9"/>
      <c r="B364" s="77"/>
      <c r="C364" s="78"/>
      <c r="D364" s="79">
        <v>311</v>
      </c>
      <c r="E364" s="80" t="s">
        <v>19</v>
      </c>
      <c r="F364" s="23">
        <f>SUM(F363+F362)</f>
        <v>500000</v>
      </c>
      <c r="G364" s="23">
        <f>SUM(G363+G362)</f>
        <v>500000</v>
      </c>
      <c r="H364" s="23">
        <f>SUM(H363+H362)</f>
        <v>500000</v>
      </c>
    </row>
    <row r="365" spans="1:8" x14ac:dyDescent="0.2">
      <c r="A365" s="35"/>
      <c r="B365" s="68">
        <v>12</v>
      </c>
      <c r="C365" s="69" t="s">
        <v>15</v>
      </c>
      <c r="D365" s="70">
        <v>3121</v>
      </c>
      <c r="E365" s="71" t="s">
        <v>20</v>
      </c>
      <c r="F365" s="17">
        <v>2400</v>
      </c>
      <c r="G365" s="17">
        <v>2400</v>
      </c>
      <c r="H365" s="17">
        <v>2400</v>
      </c>
    </row>
    <row r="366" spans="1:8" x14ac:dyDescent="0.2">
      <c r="A366" s="35"/>
      <c r="B366" s="72">
        <v>559</v>
      </c>
      <c r="C366" s="73" t="s">
        <v>15</v>
      </c>
      <c r="D366" s="74">
        <v>3121</v>
      </c>
      <c r="E366" s="75" t="s">
        <v>20</v>
      </c>
      <c r="F366" s="76">
        <v>13600</v>
      </c>
      <c r="G366" s="76">
        <v>13600</v>
      </c>
      <c r="H366" s="76">
        <v>13600</v>
      </c>
    </row>
    <row r="367" spans="1:8" s="29" customFormat="1" x14ac:dyDescent="0.2">
      <c r="A367" s="9"/>
      <c r="B367" s="77"/>
      <c r="C367" s="78"/>
      <c r="D367" s="79">
        <v>312</v>
      </c>
      <c r="E367" s="22" t="s">
        <v>20</v>
      </c>
      <c r="F367" s="23">
        <f>SUM(F366+F365)</f>
        <v>16000</v>
      </c>
      <c r="G367" s="23">
        <f>SUM(G366+G365)</f>
        <v>16000</v>
      </c>
      <c r="H367" s="23">
        <f>SUM(H366+H365)</f>
        <v>16000</v>
      </c>
    </row>
    <row r="368" spans="1:8" x14ac:dyDescent="0.2">
      <c r="A368" s="35"/>
      <c r="B368" s="68">
        <v>12</v>
      </c>
      <c r="C368" s="69" t="s">
        <v>15</v>
      </c>
      <c r="D368" s="70">
        <v>3132</v>
      </c>
      <c r="E368" s="71" t="s">
        <v>21</v>
      </c>
      <c r="F368" s="17">
        <v>7500</v>
      </c>
      <c r="G368" s="17">
        <v>7500</v>
      </c>
      <c r="H368" s="17">
        <v>7500</v>
      </c>
    </row>
    <row r="369" spans="1:8" x14ac:dyDescent="0.2">
      <c r="A369" s="35"/>
      <c r="B369" s="72">
        <v>559</v>
      </c>
      <c r="C369" s="73" t="s">
        <v>15</v>
      </c>
      <c r="D369" s="74">
        <v>3132</v>
      </c>
      <c r="E369" s="75" t="s">
        <v>21</v>
      </c>
      <c r="F369" s="76">
        <v>42500</v>
      </c>
      <c r="G369" s="76">
        <v>42500</v>
      </c>
      <c r="H369" s="76">
        <v>42500</v>
      </c>
    </row>
    <row r="370" spans="1:8" x14ac:dyDescent="0.2">
      <c r="A370" s="35"/>
      <c r="B370" s="68">
        <v>12</v>
      </c>
      <c r="C370" s="69" t="s">
        <v>15</v>
      </c>
      <c r="D370" s="70">
        <v>3133</v>
      </c>
      <c r="E370" s="71" t="s">
        <v>22</v>
      </c>
      <c r="F370" s="17">
        <v>1200</v>
      </c>
      <c r="G370" s="17">
        <v>1200</v>
      </c>
      <c r="H370" s="17">
        <v>1200</v>
      </c>
    </row>
    <row r="371" spans="1:8" x14ac:dyDescent="0.2">
      <c r="A371" s="35"/>
      <c r="B371" s="72">
        <v>559</v>
      </c>
      <c r="C371" s="73" t="s">
        <v>15</v>
      </c>
      <c r="D371" s="74">
        <v>3133</v>
      </c>
      <c r="E371" s="75" t="s">
        <v>22</v>
      </c>
      <c r="F371" s="76">
        <v>6800</v>
      </c>
      <c r="G371" s="76">
        <v>6800</v>
      </c>
      <c r="H371" s="76">
        <v>6800</v>
      </c>
    </row>
    <row r="372" spans="1:8" s="29" customFormat="1" x14ac:dyDescent="0.2">
      <c r="A372" s="9"/>
      <c r="B372" s="77"/>
      <c r="C372" s="78"/>
      <c r="D372" s="79">
        <v>313</v>
      </c>
      <c r="E372" s="80" t="s">
        <v>23</v>
      </c>
      <c r="F372" s="23">
        <f>SUM(F371+F370+F369+F368)</f>
        <v>58000</v>
      </c>
      <c r="G372" s="23">
        <f>SUM(G371+G370+G369+G368)</f>
        <v>58000</v>
      </c>
      <c r="H372" s="23">
        <f>SUM(H371+H370+H369+H368)</f>
        <v>58000</v>
      </c>
    </row>
    <row r="373" spans="1:8" s="29" customFormat="1" x14ac:dyDescent="0.2">
      <c r="A373" s="9"/>
      <c r="B373" s="77"/>
      <c r="C373" s="78"/>
      <c r="D373" s="79">
        <v>31</v>
      </c>
      <c r="E373" s="80" t="s">
        <v>135</v>
      </c>
      <c r="F373" s="23">
        <f>SUM(F372+F367+F364)</f>
        <v>574000</v>
      </c>
      <c r="G373" s="23">
        <f>SUM(G372+G367+G364)</f>
        <v>574000</v>
      </c>
      <c r="H373" s="23">
        <f>SUM(H372+H367+H364)</f>
        <v>574000</v>
      </c>
    </row>
    <row r="374" spans="1:8" x14ac:dyDescent="0.2">
      <c r="A374" s="35"/>
      <c r="B374" s="102">
        <v>11</v>
      </c>
      <c r="C374" s="128" t="s">
        <v>15</v>
      </c>
      <c r="D374" s="129">
        <v>3211</v>
      </c>
      <c r="E374" s="71" t="s">
        <v>25</v>
      </c>
      <c r="F374" s="34">
        <v>0</v>
      </c>
      <c r="G374" s="34">
        <v>0</v>
      </c>
      <c r="H374" s="34">
        <v>0</v>
      </c>
    </row>
    <row r="375" spans="1:8" x14ac:dyDescent="0.2">
      <c r="A375" s="35"/>
      <c r="B375" s="68">
        <v>12</v>
      </c>
      <c r="C375" s="69" t="s">
        <v>15</v>
      </c>
      <c r="D375" s="70">
        <v>3211</v>
      </c>
      <c r="E375" s="71" t="s">
        <v>25</v>
      </c>
      <c r="F375" s="17">
        <v>10500</v>
      </c>
      <c r="G375" s="17">
        <v>10500</v>
      </c>
      <c r="H375" s="17">
        <v>10500</v>
      </c>
    </row>
    <row r="376" spans="1:8" x14ac:dyDescent="0.2">
      <c r="A376" s="35"/>
      <c r="B376" s="100">
        <v>559</v>
      </c>
      <c r="C376" s="136" t="s">
        <v>15</v>
      </c>
      <c r="D376" s="137">
        <v>3211</v>
      </c>
      <c r="E376" s="75" t="s">
        <v>25</v>
      </c>
      <c r="F376" s="81">
        <v>59500</v>
      </c>
      <c r="G376" s="81">
        <v>59500</v>
      </c>
      <c r="H376" s="81">
        <v>59500</v>
      </c>
    </row>
    <row r="377" spans="1:8" x14ac:dyDescent="0.2">
      <c r="A377" s="35"/>
      <c r="B377" s="68">
        <v>12</v>
      </c>
      <c r="C377" s="69" t="s">
        <v>15</v>
      </c>
      <c r="D377" s="70">
        <v>3212</v>
      </c>
      <c r="E377" s="16" t="s">
        <v>26</v>
      </c>
      <c r="F377" s="17"/>
      <c r="G377" s="17"/>
      <c r="H377" s="17"/>
    </row>
    <row r="378" spans="1:8" x14ac:dyDescent="0.2">
      <c r="A378" s="138"/>
      <c r="B378" s="72">
        <v>559</v>
      </c>
      <c r="C378" s="73" t="s">
        <v>15</v>
      </c>
      <c r="D378" s="74">
        <v>3212</v>
      </c>
      <c r="E378" s="105" t="s">
        <v>26</v>
      </c>
      <c r="F378" s="81">
        <v>0</v>
      </c>
      <c r="G378" s="81">
        <v>0</v>
      </c>
      <c r="H378" s="81">
        <v>0</v>
      </c>
    </row>
    <row r="379" spans="1:8" s="29" customFormat="1" x14ac:dyDescent="0.2">
      <c r="A379" s="9"/>
      <c r="B379" s="77"/>
      <c r="C379" s="78"/>
      <c r="D379" s="79">
        <v>321</v>
      </c>
      <c r="E379" s="80" t="s">
        <v>29</v>
      </c>
      <c r="F379" s="23">
        <f>SUM(F378+F375+F374+F376)</f>
        <v>70000</v>
      </c>
      <c r="G379" s="23">
        <f>SUM(G378+G375+G374+G376)</f>
        <v>70000</v>
      </c>
      <c r="H379" s="23">
        <f>SUM(H378+H375+H374+H376)</f>
        <v>70000</v>
      </c>
    </row>
    <row r="380" spans="1:8" x14ac:dyDescent="0.2">
      <c r="A380" s="35"/>
      <c r="B380" s="102">
        <v>11</v>
      </c>
      <c r="C380" s="128" t="s">
        <v>15</v>
      </c>
      <c r="D380" s="129">
        <v>3235</v>
      </c>
      <c r="E380" s="71" t="s">
        <v>40</v>
      </c>
      <c r="F380" s="34">
        <v>0</v>
      </c>
      <c r="G380" s="34">
        <v>0</v>
      </c>
      <c r="H380" s="34">
        <v>0</v>
      </c>
    </row>
    <row r="381" spans="1:8" x14ac:dyDescent="0.2">
      <c r="A381" s="35"/>
      <c r="B381" s="68">
        <v>12</v>
      </c>
      <c r="C381" s="69" t="s">
        <v>15</v>
      </c>
      <c r="D381" s="70">
        <v>3235</v>
      </c>
      <c r="E381" s="71" t="s">
        <v>40</v>
      </c>
      <c r="F381" s="17">
        <v>15000</v>
      </c>
      <c r="G381" s="17">
        <v>15000</v>
      </c>
      <c r="H381" s="17">
        <v>15000</v>
      </c>
    </row>
    <row r="382" spans="1:8" x14ac:dyDescent="0.2">
      <c r="A382" s="35"/>
      <c r="B382" s="72">
        <v>559</v>
      </c>
      <c r="C382" s="73" t="s">
        <v>15</v>
      </c>
      <c r="D382" s="74">
        <v>3235</v>
      </c>
      <c r="E382" s="75" t="s">
        <v>40</v>
      </c>
      <c r="F382" s="76">
        <v>85000</v>
      </c>
      <c r="G382" s="76">
        <v>85000</v>
      </c>
      <c r="H382" s="76">
        <v>85000</v>
      </c>
    </row>
    <row r="383" spans="1:8" x14ac:dyDescent="0.2">
      <c r="A383" s="35"/>
      <c r="B383" s="95">
        <v>11</v>
      </c>
      <c r="C383" s="96" t="s">
        <v>15</v>
      </c>
      <c r="D383" s="97">
        <v>3237</v>
      </c>
      <c r="E383" s="71" t="s">
        <v>42</v>
      </c>
      <c r="F383" s="99">
        <v>0</v>
      </c>
      <c r="G383" s="99">
        <v>0</v>
      </c>
      <c r="H383" s="99">
        <v>0</v>
      </c>
    </row>
    <row r="384" spans="1:8" x14ac:dyDescent="0.2">
      <c r="A384" s="35"/>
      <c r="B384" s="68">
        <v>12</v>
      </c>
      <c r="C384" s="68" t="s">
        <v>15</v>
      </c>
      <c r="D384" s="68">
        <v>3237</v>
      </c>
      <c r="E384" s="71" t="s">
        <v>42</v>
      </c>
      <c r="F384" s="17">
        <v>75000</v>
      </c>
      <c r="G384" s="17">
        <v>116250</v>
      </c>
      <c r="H384" s="17">
        <v>116250</v>
      </c>
    </row>
    <row r="385" spans="1:8" x14ac:dyDescent="0.2">
      <c r="A385" s="35"/>
      <c r="B385" s="72">
        <v>559</v>
      </c>
      <c r="C385" s="172" t="s">
        <v>15</v>
      </c>
      <c r="D385" s="100">
        <v>3237</v>
      </c>
      <c r="E385" s="101" t="s">
        <v>42</v>
      </c>
      <c r="F385" s="81">
        <v>658750</v>
      </c>
      <c r="G385" s="81">
        <v>658750</v>
      </c>
      <c r="H385" s="81">
        <v>658750</v>
      </c>
    </row>
    <row r="386" spans="1:8" x14ac:dyDescent="0.2">
      <c r="A386" s="35"/>
      <c r="B386" s="95">
        <v>11</v>
      </c>
      <c r="C386" s="173" t="s">
        <v>15</v>
      </c>
      <c r="D386" s="102">
        <v>3239</v>
      </c>
      <c r="E386" s="71" t="s">
        <v>43</v>
      </c>
      <c r="F386" s="34">
        <v>0</v>
      </c>
      <c r="G386" s="34">
        <v>0</v>
      </c>
      <c r="H386" s="34">
        <v>0</v>
      </c>
    </row>
    <row r="387" spans="1:8" x14ac:dyDescent="0.2">
      <c r="A387" s="35"/>
      <c r="B387" s="68">
        <v>12</v>
      </c>
      <c r="C387" s="69" t="s">
        <v>15</v>
      </c>
      <c r="D387" s="70">
        <v>3239</v>
      </c>
      <c r="E387" s="71" t="s">
        <v>43</v>
      </c>
      <c r="F387" s="17">
        <v>5000</v>
      </c>
      <c r="G387" s="17">
        <v>5000</v>
      </c>
      <c r="H387" s="17">
        <v>5000</v>
      </c>
    </row>
    <row r="388" spans="1:8" x14ac:dyDescent="0.2">
      <c r="A388" s="35"/>
      <c r="B388" s="72">
        <v>559</v>
      </c>
      <c r="C388" s="73" t="s">
        <v>15</v>
      </c>
      <c r="D388" s="74">
        <v>3239</v>
      </c>
      <c r="E388" s="75" t="s">
        <v>43</v>
      </c>
      <c r="F388" s="76">
        <v>30000</v>
      </c>
      <c r="G388" s="76">
        <v>30000</v>
      </c>
      <c r="H388" s="76">
        <v>30000</v>
      </c>
    </row>
    <row r="389" spans="1:8" s="29" customFormat="1" x14ac:dyDescent="0.2">
      <c r="A389" s="9"/>
      <c r="B389" s="77"/>
      <c r="C389" s="78"/>
      <c r="D389" s="79">
        <v>323</v>
      </c>
      <c r="E389" s="22" t="s">
        <v>44</v>
      </c>
      <c r="F389" s="23">
        <f>SUM(F388+F387+F385+F384+F382+F381+F380+F383+F386)</f>
        <v>868750</v>
      </c>
      <c r="G389" s="23">
        <f>SUM(G388+G387+G385+G384+G382+G381+G380+G383+G386)</f>
        <v>910000</v>
      </c>
      <c r="H389" s="23">
        <f>SUM(H388+H387+H385+H384+H382+H381+H380+H383+H386)</f>
        <v>910000</v>
      </c>
    </row>
    <row r="390" spans="1:8" x14ac:dyDescent="0.2">
      <c r="A390" s="35"/>
      <c r="B390" s="102">
        <v>11</v>
      </c>
      <c r="C390" s="128" t="s">
        <v>15</v>
      </c>
      <c r="D390" s="129">
        <v>3241</v>
      </c>
      <c r="E390" s="16" t="s">
        <v>45</v>
      </c>
      <c r="F390" s="34">
        <v>0</v>
      </c>
      <c r="G390" s="34">
        <v>0</v>
      </c>
      <c r="H390" s="34">
        <v>0</v>
      </c>
    </row>
    <row r="391" spans="1:8" x14ac:dyDescent="0.2">
      <c r="A391" s="35"/>
      <c r="B391" s="13">
        <v>12</v>
      </c>
      <c r="C391" s="13" t="s">
        <v>15</v>
      </c>
      <c r="D391" s="13">
        <v>3241</v>
      </c>
      <c r="E391" s="16" t="s">
        <v>45</v>
      </c>
      <c r="F391" s="17">
        <v>10000</v>
      </c>
      <c r="G391" s="17">
        <v>10000</v>
      </c>
      <c r="H391" s="17">
        <v>10000</v>
      </c>
    </row>
    <row r="392" spans="1:8" x14ac:dyDescent="0.2">
      <c r="A392" s="35"/>
      <c r="B392" s="72">
        <v>559</v>
      </c>
      <c r="C392" s="73" t="s">
        <v>15</v>
      </c>
      <c r="D392" s="104">
        <v>3241</v>
      </c>
      <c r="E392" s="105" t="s">
        <v>45</v>
      </c>
      <c r="F392" s="81">
        <v>80000</v>
      </c>
      <c r="G392" s="81">
        <v>80000</v>
      </c>
      <c r="H392" s="81">
        <v>80000</v>
      </c>
    </row>
    <row r="393" spans="1:8" s="29" customFormat="1" x14ac:dyDescent="0.2">
      <c r="A393" s="9"/>
      <c r="B393" s="77"/>
      <c r="C393" s="78"/>
      <c r="D393" s="79">
        <v>324</v>
      </c>
      <c r="E393" s="22" t="s">
        <v>45</v>
      </c>
      <c r="F393" s="23">
        <f>SUM(F392+F391+F390)</f>
        <v>90000</v>
      </c>
      <c r="G393" s="23">
        <f>SUM(G392+G391+G390)</f>
        <v>90000</v>
      </c>
      <c r="H393" s="23">
        <f>SUM(H392+H391+H390)</f>
        <v>90000</v>
      </c>
    </row>
    <row r="394" spans="1:8" x14ac:dyDescent="0.2">
      <c r="A394" s="35"/>
      <c r="B394" s="102">
        <v>11</v>
      </c>
      <c r="C394" s="128" t="s">
        <v>15</v>
      </c>
      <c r="D394" s="129">
        <v>3293</v>
      </c>
      <c r="E394" s="71" t="s">
        <v>47</v>
      </c>
      <c r="F394" s="34">
        <v>0</v>
      </c>
      <c r="G394" s="34">
        <v>0</v>
      </c>
      <c r="H394" s="34">
        <v>0</v>
      </c>
    </row>
    <row r="395" spans="1:8" x14ac:dyDescent="0.2">
      <c r="A395" s="35"/>
      <c r="B395" s="68">
        <v>12</v>
      </c>
      <c r="C395" s="69" t="s">
        <v>15</v>
      </c>
      <c r="D395" s="70">
        <v>3293</v>
      </c>
      <c r="E395" s="71" t="s">
        <v>47</v>
      </c>
      <c r="F395" s="17">
        <v>15000</v>
      </c>
      <c r="G395" s="17">
        <v>15000</v>
      </c>
      <c r="H395" s="17">
        <v>15000</v>
      </c>
    </row>
    <row r="396" spans="1:8" x14ac:dyDescent="0.2">
      <c r="A396" s="35"/>
      <c r="B396" s="72">
        <v>559</v>
      </c>
      <c r="C396" s="73" t="s">
        <v>15</v>
      </c>
      <c r="D396" s="74">
        <v>3293</v>
      </c>
      <c r="E396" s="101" t="s">
        <v>47</v>
      </c>
      <c r="F396" s="76">
        <v>85000</v>
      </c>
      <c r="G396" s="76">
        <v>85000</v>
      </c>
      <c r="H396" s="76">
        <v>85000</v>
      </c>
    </row>
    <row r="397" spans="1:8" s="29" customFormat="1" x14ac:dyDescent="0.2">
      <c r="A397" s="9"/>
      <c r="B397" s="77"/>
      <c r="C397" s="78"/>
      <c r="D397" s="79">
        <v>329</v>
      </c>
      <c r="E397" s="22" t="s">
        <v>51</v>
      </c>
      <c r="F397" s="23">
        <f>SUM(F396+F395+F394)</f>
        <v>100000</v>
      </c>
      <c r="G397" s="23">
        <f>SUM(G396+G395+G394)</f>
        <v>100000</v>
      </c>
      <c r="H397" s="23">
        <f>SUM(H396+H395+H394)</f>
        <v>100000</v>
      </c>
    </row>
    <row r="398" spans="1:8" s="29" customFormat="1" x14ac:dyDescent="0.2">
      <c r="A398" s="9"/>
      <c r="B398" s="77"/>
      <c r="C398" s="78"/>
      <c r="D398" s="79">
        <v>32</v>
      </c>
      <c r="E398" s="22" t="s">
        <v>133</v>
      </c>
      <c r="F398" s="23">
        <f>SUM(F397+F393+F389+F379)</f>
        <v>1128750</v>
      </c>
      <c r="G398" s="23">
        <f>SUM(G397+G393+G389+G379)</f>
        <v>1170000</v>
      </c>
      <c r="H398" s="23">
        <f>SUM(H397+H393+H389+H379)</f>
        <v>1170000</v>
      </c>
    </row>
    <row r="399" spans="1:8" x14ac:dyDescent="0.2">
      <c r="A399" s="35"/>
      <c r="B399" s="102">
        <v>12</v>
      </c>
      <c r="C399" s="128" t="s">
        <v>15</v>
      </c>
      <c r="D399" s="129">
        <v>4221</v>
      </c>
      <c r="E399" s="103" t="s">
        <v>61</v>
      </c>
      <c r="F399" s="34">
        <v>7500</v>
      </c>
      <c r="G399" s="34">
        <v>7500</v>
      </c>
      <c r="H399" s="34">
        <v>7500</v>
      </c>
    </row>
    <row r="400" spans="1:8" x14ac:dyDescent="0.2">
      <c r="A400" s="35"/>
      <c r="B400" s="100">
        <v>559</v>
      </c>
      <c r="C400" s="136" t="s">
        <v>15</v>
      </c>
      <c r="D400" s="137">
        <v>4221</v>
      </c>
      <c r="E400" s="101" t="s">
        <v>61</v>
      </c>
      <c r="F400" s="81">
        <v>42500</v>
      </c>
      <c r="G400" s="81">
        <v>42500</v>
      </c>
      <c r="H400" s="81">
        <v>42500</v>
      </c>
    </row>
    <row r="401" spans="1:8" s="29" customFormat="1" x14ac:dyDescent="0.2">
      <c r="A401" s="9"/>
      <c r="B401" s="77"/>
      <c r="C401" s="78"/>
      <c r="D401" s="79">
        <v>422</v>
      </c>
      <c r="E401" s="80" t="s">
        <v>65</v>
      </c>
      <c r="F401" s="23">
        <f>SUM(F399:F400)</f>
        <v>50000</v>
      </c>
      <c r="G401" s="23">
        <f>SUM(G399:G400)</f>
        <v>50000</v>
      </c>
      <c r="H401" s="23">
        <f>SUM(H399:H400)</f>
        <v>50000</v>
      </c>
    </row>
    <row r="402" spans="1:8" s="29" customFormat="1" x14ac:dyDescent="0.2">
      <c r="A402" s="9"/>
      <c r="B402" s="77"/>
      <c r="C402" s="78"/>
      <c r="D402" s="79">
        <v>42</v>
      </c>
      <c r="E402" s="80" t="s">
        <v>66</v>
      </c>
      <c r="F402" s="23">
        <f>SUM(F401)</f>
        <v>50000</v>
      </c>
      <c r="G402" s="23">
        <f>SUM(G401)</f>
        <v>50000</v>
      </c>
      <c r="H402" s="23">
        <f>SUM(H401)</f>
        <v>50000</v>
      </c>
    </row>
    <row r="403" spans="1:8" s="29" customFormat="1" ht="25.5" x14ac:dyDescent="0.2">
      <c r="A403" s="9" t="s">
        <v>14</v>
      </c>
      <c r="B403" s="40" t="s">
        <v>136</v>
      </c>
      <c r="C403" s="40"/>
      <c r="D403" s="40"/>
      <c r="E403" s="46" t="s">
        <v>179</v>
      </c>
      <c r="F403" s="12">
        <f>SUM(F408+F411+F416+F420+F429+F432+F435+F438+F444)</f>
        <v>481000</v>
      </c>
      <c r="G403" s="12">
        <f>SUM(G408+G411+G416+G420+G429+G432+G435+G438+G444)</f>
        <v>363000</v>
      </c>
      <c r="H403" s="12">
        <f>SUM(H408+H411+H416+H420+H429+H432+H435+H438+H444)</f>
        <v>363000</v>
      </c>
    </row>
    <row r="404" spans="1:8" x14ac:dyDescent="0.2">
      <c r="A404" s="35"/>
      <c r="B404" s="68">
        <v>12</v>
      </c>
      <c r="C404" s="69" t="s">
        <v>15</v>
      </c>
      <c r="D404" s="70">
        <v>3111</v>
      </c>
      <c r="E404" s="71" t="s">
        <v>16</v>
      </c>
      <c r="F404" s="65">
        <v>24000</v>
      </c>
      <c r="G404" s="65">
        <v>24000</v>
      </c>
      <c r="H404" s="65">
        <v>24000</v>
      </c>
    </row>
    <row r="405" spans="1:8" x14ac:dyDescent="0.2">
      <c r="A405" s="35"/>
      <c r="B405" s="72">
        <v>563</v>
      </c>
      <c r="C405" s="73" t="s">
        <v>15</v>
      </c>
      <c r="D405" s="74">
        <v>3111</v>
      </c>
      <c r="E405" s="75" t="s">
        <v>16</v>
      </c>
      <c r="F405" s="76">
        <v>136000</v>
      </c>
      <c r="G405" s="76">
        <v>136000</v>
      </c>
      <c r="H405" s="76">
        <v>136000</v>
      </c>
    </row>
    <row r="406" spans="1:8" x14ac:dyDescent="0.2">
      <c r="A406" s="35"/>
      <c r="B406" s="95">
        <v>12</v>
      </c>
      <c r="C406" s="69" t="s">
        <v>15</v>
      </c>
      <c r="D406" s="97">
        <v>3113</v>
      </c>
      <c r="E406" s="71" t="s">
        <v>17</v>
      </c>
      <c r="F406" s="99">
        <v>2600</v>
      </c>
      <c r="G406" s="99">
        <v>2600</v>
      </c>
      <c r="H406" s="99">
        <v>2600</v>
      </c>
    </row>
    <row r="407" spans="1:8" x14ac:dyDescent="0.2">
      <c r="A407" s="35"/>
      <c r="B407" s="72">
        <v>563</v>
      </c>
      <c r="C407" s="73" t="s">
        <v>15</v>
      </c>
      <c r="D407" s="74">
        <v>3113</v>
      </c>
      <c r="E407" s="75" t="s">
        <v>17</v>
      </c>
      <c r="F407" s="76">
        <v>5000</v>
      </c>
      <c r="G407" s="76">
        <v>5000</v>
      </c>
      <c r="H407" s="76">
        <v>5000</v>
      </c>
    </row>
    <row r="408" spans="1:8" s="29" customFormat="1" x14ac:dyDescent="0.2">
      <c r="A408" s="9"/>
      <c r="B408" s="77"/>
      <c r="C408" s="78"/>
      <c r="D408" s="79">
        <v>311</v>
      </c>
      <c r="E408" s="80" t="s">
        <v>19</v>
      </c>
      <c r="F408" s="23">
        <f>SUM(F405+F404+F406+F407)</f>
        <v>167600</v>
      </c>
      <c r="G408" s="23">
        <f>SUM(G405+G404+G406+G407)</f>
        <v>167600</v>
      </c>
      <c r="H408" s="23">
        <f>SUM(H405+H404+H406+H407)</f>
        <v>167600</v>
      </c>
    </row>
    <row r="409" spans="1:8" x14ac:dyDescent="0.2">
      <c r="A409" s="35"/>
      <c r="B409" s="68">
        <v>12</v>
      </c>
      <c r="C409" s="69" t="s">
        <v>15</v>
      </c>
      <c r="D409" s="70">
        <v>3121</v>
      </c>
      <c r="E409" s="71" t="s">
        <v>20</v>
      </c>
      <c r="F409" s="17">
        <v>1200</v>
      </c>
      <c r="G409" s="17">
        <v>0</v>
      </c>
      <c r="H409" s="17">
        <v>0</v>
      </c>
    </row>
    <row r="410" spans="1:8" x14ac:dyDescent="0.2">
      <c r="A410" s="35"/>
      <c r="B410" s="72">
        <v>563</v>
      </c>
      <c r="C410" s="73" t="s">
        <v>15</v>
      </c>
      <c r="D410" s="74">
        <v>3121</v>
      </c>
      <c r="E410" s="75" t="s">
        <v>20</v>
      </c>
      <c r="F410" s="76">
        <v>6800</v>
      </c>
      <c r="G410" s="76">
        <v>0</v>
      </c>
      <c r="H410" s="76">
        <v>0</v>
      </c>
    </row>
    <row r="411" spans="1:8" s="29" customFormat="1" x14ac:dyDescent="0.2">
      <c r="A411" s="9"/>
      <c r="B411" s="77"/>
      <c r="C411" s="78"/>
      <c r="D411" s="79">
        <v>312</v>
      </c>
      <c r="E411" s="22" t="s">
        <v>20</v>
      </c>
      <c r="F411" s="23">
        <f>SUM(F410+F409)</f>
        <v>8000</v>
      </c>
      <c r="G411" s="23">
        <f>SUM(G410+G409)</f>
        <v>0</v>
      </c>
      <c r="H411" s="23">
        <f>SUM(H410+H409)</f>
        <v>0</v>
      </c>
    </row>
    <row r="412" spans="1:8" x14ac:dyDescent="0.2">
      <c r="A412" s="35"/>
      <c r="B412" s="68">
        <v>12</v>
      </c>
      <c r="C412" s="69" t="s">
        <v>15</v>
      </c>
      <c r="D412" s="70">
        <v>3132</v>
      </c>
      <c r="E412" s="71" t="s">
        <v>21</v>
      </c>
      <c r="F412" s="65">
        <v>4500</v>
      </c>
      <c r="G412" s="65">
        <v>4500</v>
      </c>
      <c r="H412" s="65">
        <v>4500</v>
      </c>
    </row>
    <row r="413" spans="1:8" x14ac:dyDescent="0.2">
      <c r="A413" s="35"/>
      <c r="B413" s="72">
        <v>563</v>
      </c>
      <c r="C413" s="73" t="s">
        <v>15</v>
      </c>
      <c r="D413" s="74">
        <v>3132</v>
      </c>
      <c r="E413" s="75" t="s">
        <v>21</v>
      </c>
      <c r="F413" s="76">
        <v>25500</v>
      </c>
      <c r="G413" s="76">
        <v>25500</v>
      </c>
      <c r="H413" s="76">
        <v>25500</v>
      </c>
    </row>
    <row r="414" spans="1:8" x14ac:dyDescent="0.2">
      <c r="A414" s="35"/>
      <c r="B414" s="68">
        <v>12</v>
      </c>
      <c r="C414" s="69" t="s">
        <v>15</v>
      </c>
      <c r="D414" s="70">
        <v>3133</v>
      </c>
      <c r="E414" s="71" t="s">
        <v>22</v>
      </c>
      <c r="F414" s="17">
        <v>525</v>
      </c>
      <c r="G414" s="17">
        <v>525</v>
      </c>
      <c r="H414" s="17">
        <v>525</v>
      </c>
    </row>
    <row r="415" spans="1:8" x14ac:dyDescent="0.2">
      <c r="A415" s="35"/>
      <c r="B415" s="72">
        <v>563</v>
      </c>
      <c r="C415" s="73" t="s">
        <v>15</v>
      </c>
      <c r="D415" s="74">
        <v>3133</v>
      </c>
      <c r="E415" s="75" t="s">
        <v>22</v>
      </c>
      <c r="F415" s="76">
        <v>2975</v>
      </c>
      <c r="G415" s="76">
        <v>2975</v>
      </c>
      <c r="H415" s="76">
        <v>2975</v>
      </c>
    </row>
    <row r="416" spans="1:8" s="29" customFormat="1" x14ac:dyDescent="0.2">
      <c r="A416" s="9"/>
      <c r="B416" s="77"/>
      <c r="C416" s="78"/>
      <c r="D416" s="79">
        <v>313</v>
      </c>
      <c r="E416" s="80" t="s">
        <v>23</v>
      </c>
      <c r="F416" s="23">
        <f>SUM(F415+F414+F413+F412)</f>
        <v>33500</v>
      </c>
      <c r="G416" s="23">
        <f>SUM(G415+G414+G413+G412)</f>
        <v>33500</v>
      </c>
      <c r="H416" s="23">
        <f>SUM(H415+H414+H413+H412)</f>
        <v>33500</v>
      </c>
    </row>
    <row r="417" spans="1:8" s="29" customFormat="1" x14ac:dyDescent="0.2">
      <c r="A417" s="9"/>
      <c r="B417" s="77"/>
      <c r="C417" s="78"/>
      <c r="D417" s="79">
        <v>31</v>
      </c>
      <c r="E417" s="80" t="s">
        <v>135</v>
      </c>
      <c r="F417" s="23">
        <f>SUM(F416+F411+F408)</f>
        <v>209100</v>
      </c>
      <c r="G417" s="23">
        <f>SUM(G416+G411+G408)</f>
        <v>201100</v>
      </c>
      <c r="H417" s="23">
        <f>SUM(H416+H411+H408)</f>
        <v>201100</v>
      </c>
    </row>
    <row r="418" spans="1:8" x14ac:dyDescent="0.2">
      <c r="A418" s="35"/>
      <c r="B418" s="68">
        <v>12</v>
      </c>
      <c r="C418" s="69" t="s">
        <v>15</v>
      </c>
      <c r="D418" s="70">
        <v>3211</v>
      </c>
      <c r="E418" s="71" t="s">
        <v>25</v>
      </c>
      <c r="F418" s="17">
        <v>5000</v>
      </c>
      <c r="G418" s="17">
        <v>50000</v>
      </c>
      <c r="H418" s="17">
        <v>50000</v>
      </c>
    </row>
    <row r="419" spans="1:8" x14ac:dyDescent="0.2">
      <c r="A419" s="35"/>
      <c r="B419" s="72">
        <v>563</v>
      </c>
      <c r="C419" s="73" t="s">
        <v>15</v>
      </c>
      <c r="D419" s="74">
        <v>3211</v>
      </c>
      <c r="E419" s="75" t="s">
        <v>25</v>
      </c>
      <c r="F419" s="81">
        <v>63000</v>
      </c>
      <c r="G419" s="81">
        <v>63000</v>
      </c>
      <c r="H419" s="81">
        <v>63000</v>
      </c>
    </row>
    <row r="420" spans="1:8" s="29" customFormat="1" x14ac:dyDescent="0.2">
      <c r="A420" s="9"/>
      <c r="B420" s="77"/>
      <c r="C420" s="78"/>
      <c r="D420" s="79">
        <v>321</v>
      </c>
      <c r="E420" s="80" t="s">
        <v>29</v>
      </c>
      <c r="F420" s="23">
        <f>SUM(F419+F418)</f>
        <v>68000</v>
      </c>
      <c r="G420" s="23">
        <f>SUM(G419+G418)</f>
        <v>113000</v>
      </c>
      <c r="H420" s="23">
        <f>SUM(H419+H418)</f>
        <v>113000</v>
      </c>
    </row>
    <row r="421" spans="1:8" x14ac:dyDescent="0.2">
      <c r="A421" s="35"/>
      <c r="B421" s="68">
        <v>12</v>
      </c>
      <c r="C421" s="69" t="s">
        <v>15</v>
      </c>
      <c r="D421" s="70">
        <v>3233</v>
      </c>
      <c r="E421" s="71" t="s">
        <v>31</v>
      </c>
      <c r="F421" s="17">
        <v>1500</v>
      </c>
      <c r="G421" s="17">
        <v>0</v>
      </c>
      <c r="H421" s="17">
        <v>0</v>
      </c>
    </row>
    <row r="422" spans="1:8" x14ac:dyDescent="0.2">
      <c r="A422" s="35"/>
      <c r="B422" s="72">
        <v>563</v>
      </c>
      <c r="C422" s="73" t="s">
        <v>15</v>
      </c>
      <c r="D422" s="74">
        <v>3233</v>
      </c>
      <c r="E422" s="75" t="s">
        <v>31</v>
      </c>
      <c r="F422" s="76">
        <v>8500</v>
      </c>
      <c r="G422" s="76">
        <v>0</v>
      </c>
      <c r="H422" s="76">
        <v>0</v>
      </c>
    </row>
    <row r="423" spans="1:8" x14ac:dyDescent="0.2">
      <c r="A423" s="35"/>
      <c r="B423" s="68">
        <v>12</v>
      </c>
      <c r="C423" s="69" t="s">
        <v>15</v>
      </c>
      <c r="D423" s="70">
        <v>3235</v>
      </c>
      <c r="E423" s="71" t="s">
        <v>40</v>
      </c>
      <c r="F423" s="17">
        <v>2400</v>
      </c>
      <c r="G423" s="17">
        <v>2400</v>
      </c>
      <c r="H423" s="17">
        <v>2400</v>
      </c>
    </row>
    <row r="424" spans="1:8" x14ac:dyDescent="0.2">
      <c r="A424" s="35"/>
      <c r="B424" s="72">
        <v>563</v>
      </c>
      <c r="C424" s="73" t="s">
        <v>15</v>
      </c>
      <c r="D424" s="74">
        <v>3235</v>
      </c>
      <c r="E424" s="75" t="s">
        <v>40</v>
      </c>
      <c r="F424" s="76">
        <v>5000</v>
      </c>
      <c r="G424" s="76">
        <v>5000</v>
      </c>
      <c r="H424" s="76">
        <v>5000</v>
      </c>
    </row>
    <row r="425" spans="1:8" x14ac:dyDescent="0.2">
      <c r="A425" s="35"/>
      <c r="B425" s="68">
        <v>12</v>
      </c>
      <c r="C425" s="68" t="s">
        <v>15</v>
      </c>
      <c r="D425" s="68">
        <v>3237</v>
      </c>
      <c r="E425" s="71" t="s">
        <v>42</v>
      </c>
      <c r="F425" s="17">
        <v>3500</v>
      </c>
      <c r="G425" s="17">
        <v>5000</v>
      </c>
      <c r="H425" s="17">
        <v>5000</v>
      </c>
    </row>
    <row r="426" spans="1:8" x14ac:dyDescent="0.2">
      <c r="A426" s="35"/>
      <c r="B426" s="72">
        <v>563</v>
      </c>
      <c r="C426" s="73" t="s">
        <v>15</v>
      </c>
      <c r="D426" s="100">
        <v>3237</v>
      </c>
      <c r="E426" s="101" t="s">
        <v>42</v>
      </c>
      <c r="F426" s="81">
        <v>156500</v>
      </c>
      <c r="G426" s="81">
        <v>10000</v>
      </c>
      <c r="H426" s="81">
        <v>10000</v>
      </c>
    </row>
    <row r="427" spans="1:8" x14ac:dyDescent="0.2">
      <c r="A427" s="35"/>
      <c r="B427" s="68">
        <v>12</v>
      </c>
      <c r="C427" s="69" t="s">
        <v>15</v>
      </c>
      <c r="D427" s="70">
        <v>3239</v>
      </c>
      <c r="E427" s="71" t="s">
        <v>43</v>
      </c>
      <c r="F427" s="17">
        <v>6000</v>
      </c>
      <c r="G427" s="17">
        <v>6000</v>
      </c>
      <c r="H427" s="17">
        <v>6000</v>
      </c>
    </row>
    <row r="428" spans="1:8" x14ac:dyDescent="0.2">
      <c r="A428" s="35"/>
      <c r="B428" s="72">
        <v>563</v>
      </c>
      <c r="C428" s="73" t="s">
        <v>15</v>
      </c>
      <c r="D428" s="74">
        <v>3239</v>
      </c>
      <c r="E428" s="75" t="s">
        <v>43</v>
      </c>
      <c r="F428" s="76">
        <v>1000</v>
      </c>
      <c r="G428" s="76">
        <v>1000</v>
      </c>
      <c r="H428" s="76">
        <v>1000</v>
      </c>
    </row>
    <row r="429" spans="1:8" s="29" customFormat="1" x14ac:dyDescent="0.2">
      <c r="A429" s="9"/>
      <c r="B429" s="77"/>
      <c r="C429" s="78"/>
      <c r="D429" s="79">
        <v>323</v>
      </c>
      <c r="E429" s="22" t="s">
        <v>44</v>
      </c>
      <c r="F429" s="23">
        <f>SUM(F423+F424+F425+F426+F427+F428+F422+F421)</f>
        <v>184400</v>
      </c>
      <c r="G429" s="23">
        <f>SUM(G423+G424+G425+G426+G427+G428)</f>
        <v>29400</v>
      </c>
      <c r="H429" s="23">
        <f>SUM(H423+H424+H425+H426+H427+H428)</f>
        <v>29400</v>
      </c>
    </row>
    <row r="430" spans="1:8" x14ac:dyDescent="0.2">
      <c r="A430" s="35"/>
      <c r="B430" s="13">
        <v>12</v>
      </c>
      <c r="C430" s="13" t="s">
        <v>15</v>
      </c>
      <c r="D430" s="13">
        <v>3241</v>
      </c>
      <c r="E430" s="16" t="s">
        <v>45</v>
      </c>
      <c r="F430" s="17">
        <v>500</v>
      </c>
      <c r="G430" s="17">
        <v>500</v>
      </c>
      <c r="H430" s="17">
        <v>500</v>
      </c>
    </row>
    <row r="431" spans="1:8" x14ac:dyDescent="0.2">
      <c r="A431" s="35"/>
      <c r="B431" s="72">
        <v>563</v>
      </c>
      <c r="C431" s="73" t="s">
        <v>15</v>
      </c>
      <c r="D431" s="104">
        <v>3241</v>
      </c>
      <c r="E431" s="105" t="s">
        <v>45</v>
      </c>
      <c r="F431" s="81">
        <v>1000</v>
      </c>
      <c r="G431" s="81">
        <v>1000</v>
      </c>
      <c r="H431" s="81">
        <v>1000</v>
      </c>
    </row>
    <row r="432" spans="1:8" s="29" customFormat="1" x14ac:dyDescent="0.2">
      <c r="A432" s="9"/>
      <c r="B432" s="77"/>
      <c r="C432" s="78"/>
      <c r="D432" s="79">
        <v>324</v>
      </c>
      <c r="E432" s="22" t="s">
        <v>45</v>
      </c>
      <c r="F432" s="23">
        <f>SUM(F431+F430)</f>
        <v>1500</v>
      </c>
      <c r="G432" s="23">
        <f>SUM(G431+G430)</f>
        <v>1500</v>
      </c>
      <c r="H432" s="23">
        <f>SUM(H431+H430)</f>
        <v>1500</v>
      </c>
    </row>
    <row r="433" spans="1:8" x14ac:dyDescent="0.2">
      <c r="A433" s="35"/>
      <c r="B433" s="30">
        <v>12</v>
      </c>
      <c r="C433" s="128" t="s">
        <v>15</v>
      </c>
      <c r="D433" s="32">
        <v>3293</v>
      </c>
      <c r="E433" s="33" t="s">
        <v>47</v>
      </c>
      <c r="F433" s="34">
        <v>2000</v>
      </c>
      <c r="G433" s="34">
        <v>2000</v>
      </c>
      <c r="H433" s="34">
        <v>2000</v>
      </c>
    </row>
    <row r="434" spans="1:8" x14ac:dyDescent="0.2">
      <c r="A434" s="35"/>
      <c r="B434" s="140">
        <v>563</v>
      </c>
      <c r="C434" s="141" t="s">
        <v>15</v>
      </c>
      <c r="D434" s="142">
        <v>3293</v>
      </c>
      <c r="E434" s="143" t="s">
        <v>47</v>
      </c>
      <c r="F434" s="144">
        <v>7000</v>
      </c>
      <c r="G434" s="144">
        <v>7000</v>
      </c>
      <c r="H434" s="144">
        <v>7000</v>
      </c>
    </row>
    <row r="435" spans="1:8" x14ac:dyDescent="0.2">
      <c r="A435" s="35"/>
      <c r="B435" s="145"/>
      <c r="C435" s="146"/>
      <c r="D435" s="79">
        <v>3293</v>
      </c>
      <c r="E435" s="22" t="s">
        <v>47</v>
      </c>
      <c r="F435" s="38">
        <f>SUM(F434+F433)</f>
        <v>9000</v>
      </c>
      <c r="G435" s="38">
        <f>SUM(G434+G433)</f>
        <v>9000</v>
      </c>
      <c r="H435" s="38">
        <f>SUM(H434+H433)</f>
        <v>9000</v>
      </c>
    </row>
    <row r="436" spans="1:8" x14ac:dyDescent="0.2">
      <c r="A436" s="35"/>
      <c r="B436" s="68">
        <v>12</v>
      </c>
      <c r="C436" s="69" t="s">
        <v>15</v>
      </c>
      <c r="D436" s="70">
        <v>3299</v>
      </c>
      <c r="E436" s="71" t="s">
        <v>51</v>
      </c>
      <c r="F436" s="17">
        <v>2000</v>
      </c>
      <c r="G436" s="17">
        <v>2000</v>
      </c>
      <c r="H436" s="17">
        <v>2000</v>
      </c>
    </row>
    <row r="437" spans="1:8" x14ac:dyDescent="0.2">
      <c r="A437" s="35"/>
      <c r="B437" s="72">
        <v>563</v>
      </c>
      <c r="C437" s="73" t="s">
        <v>15</v>
      </c>
      <c r="D437" s="74">
        <v>3299</v>
      </c>
      <c r="E437" s="101" t="s">
        <v>51</v>
      </c>
      <c r="F437" s="76">
        <v>5000</v>
      </c>
      <c r="G437" s="76">
        <v>5000</v>
      </c>
      <c r="H437" s="76">
        <v>5000</v>
      </c>
    </row>
    <row r="438" spans="1:8" s="29" customFormat="1" x14ac:dyDescent="0.2">
      <c r="A438" s="9"/>
      <c r="B438" s="77"/>
      <c r="C438" s="78"/>
      <c r="D438" s="79">
        <v>329</v>
      </c>
      <c r="E438" s="22" t="s">
        <v>51</v>
      </c>
      <c r="F438" s="23">
        <f>SUM(F437+F436)</f>
        <v>7000</v>
      </c>
      <c r="G438" s="23">
        <f>SUM(G437+G436)</f>
        <v>7000</v>
      </c>
      <c r="H438" s="23">
        <f>SUM(H437+H436)</f>
        <v>7000</v>
      </c>
    </row>
    <row r="439" spans="1:8" s="29" customFormat="1" x14ac:dyDescent="0.2">
      <c r="A439" s="9"/>
      <c r="B439" s="77"/>
      <c r="C439" s="78"/>
      <c r="D439" s="79">
        <v>32</v>
      </c>
      <c r="E439" s="22" t="s">
        <v>133</v>
      </c>
      <c r="F439" s="23">
        <f>SUM(F438+F435+F432+F429+F420)</f>
        <v>269900</v>
      </c>
      <c r="G439" s="23">
        <f>SUM(G438+G435+G432+G429+G420)</f>
        <v>159900</v>
      </c>
      <c r="H439" s="23">
        <f>SUM(H438+H435+H432+H429+H420)</f>
        <v>159900</v>
      </c>
    </row>
    <row r="440" spans="1:8" x14ac:dyDescent="0.2">
      <c r="A440" s="9"/>
      <c r="B440" s="30">
        <v>12</v>
      </c>
      <c r="C440" s="114" t="s">
        <v>15</v>
      </c>
      <c r="D440" s="115">
        <v>4221</v>
      </c>
      <c r="E440" s="116" t="s">
        <v>61</v>
      </c>
      <c r="F440" s="117">
        <v>500</v>
      </c>
      <c r="G440" s="117">
        <v>500</v>
      </c>
      <c r="H440" s="117">
        <v>500</v>
      </c>
    </row>
    <row r="441" spans="1:8" x14ac:dyDescent="0.2">
      <c r="A441" s="9"/>
      <c r="B441" s="118">
        <v>563</v>
      </c>
      <c r="C441" s="119" t="s">
        <v>15</v>
      </c>
      <c r="D441" s="120">
        <v>4221</v>
      </c>
      <c r="E441" s="121" t="s">
        <v>61</v>
      </c>
      <c r="F441" s="122">
        <v>500</v>
      </c>
      <c r="G441" s="122">
        <v>500</v>
      </c>
      <c r="H441" s="122">
        <v>500</v>
      </c>
    </row>
    <row r="442" spans="1:8" x14ac:dyDescent="0.2">
      <c r="A442" s="9"/>
      <c r="B442" s="113">
        <v>12</v>
      </c>
      <c r="C442" s="114" t="s">
        <v>15</v>
      </c>
      <c r="D442" s="115">
        <v>4222</v>
      </c>
      <c r="E442" s="116" t="s">
        <v>62</v>
      </c>
      <c r="F442" s="117">
        <v>500</v>
      </c>
      <c r="G442" s="117">
        <v>500</v>
      </c>
      <c r="H442" s="117">
        <v>500</v>
      </c>
    </row>
    <row r="443" spans="1:8" x14ac:dyDescent="0.2">
      <c r="A443" s="9"/>
      <c r="B443" s="118">
        <v>563</v>
      </c>
      <c r="C443" s="119" t="s">
        <v>15</v>
      </c>
      <c r="D443" s="120">
        <v>4222</v>
      </c>
      <c r="E443" s="121" t="s">
        <v>62</v>
      </c>
      <c r="F443" s="122">
        <v>500</v>
      </c>
      <c r="G443" s="122">
        <v>500</v>
      </c>
      <c r="H443" s="122">
        <v>500</v>
      </c>
    </row>
    <row r="444" spans="1:8" s="29" customFormat="1" x14ac:dyDescent="0.2">
      <c r="A444" s="9"/>
      <c r="B444" s="19"/>
      <c r="C444" s="20"/>
      <c r="D444" s="21">
        <v>422</v>
      </c>
      <c r="E444" s="22" t="s">
        <v>65</v>
      </c>
      <c r="F444" s="23">
        <f>SUM(F443+F442+F441+F440)</f>
        <v>2000</v>
      </c>
      <c r="G444" s="23">
        <f>SUM(G443+G442+G441+G440)</f>
        <v>2000</v>
      </c>
      <c r="H444" s="23">
        <f>SUM(H443+H442+H441+H440)</f>
        <v>2000</v>
      </c>
    </row>
    <row r="445" spans="1:8" x14ac:dyDescent="0.2">
      <c r="A445" s="67"/>
      <c r="B445" s="19"/>
      <c r="C445" s="20"/>
      <c r="D445" s="21">
        <v>42</v>
      </c>
      <c r="E445" s="22" t="s">
        <v>66</v>
      </c>
      <c r="F445" s="23">
        <f>SUM(F444)</f>
        <v>2000</v>
      </c>
      <c r="G445" s="23">
        <f>SUM(G444)</f>
        <v>2000</v>
      </c>
      <c r="H445" s="23">
        <f>SUM(H444)</f>
        <v>2000</v>
      </c>
    </row>
    <row r="446" spans="1:8" ht="25.5" x14ac:dyDescent="0.2">
      <c r="A446" s="67" t="s">
        <v>14</v>
      </c>
      <c r="B446" s="169" t="s">
        <v>137</v>
      </c>
      <c r="C446" s="170"/>
      <c r="D446" s="171"/>
      <c r="E446" s="46" t="s">
        <v>172</v>
      </c>
      <c r="F446" s="112">
        <f>F449</f>
        <v>5000000</v>
      </c>
      <c r="G446" s="112">
        <f>G449</f>
        <v>5000000</v>
      </c>
      <c r="H446" s="112">
        <f>H449</f>
        <v>5000000</v>
      </c>
    </row>
    <row r="447" spans="1:8" x14ac:dyDescent="0.2">
      <c r="A447" s="9"/>
      <c r="B447" s="30">
        <v>11</v>
      </c>
      <c r="C447" s="31" t="s">
        <v>15</v>
      </c>
      <c r="D447" s="32">
        <v>3631</v>
      </c>
      <c r="E447" s="33" t="s">
        <v>96</v>
      </c>
      <c r="F447" s="34">
        <v>1000000</v>
      </c>
      <c r="G447" s="34">
        <v>0</v>
      </c>
      <c r="H447" s="34">
        <v>0</v>
      </c>
    </row>
    <row r="448" spans="1:8" x14ac:dyDescent="0.2">
      <c r="A448" s="9"/>
      <c r="B448" s="30">
        <v>11</v>
      </c>
      <c r="C448" s="31" t="s">
        <v>15</v>
      </c>
      <c r="D448" s="32">
        <v>3632</v>
      </c>
      <c r="E448" s="33" t="s">
        <v>112</v>
      </c>
      <c r="F448" s="34">
        <v>4000000</v>
      </c>
      <c r="G448" s="34">
        <v>5000000</v>
      </c>
      <c r="H448" s="34">
        <v>5000000</v>
      </c>
    </row>
    <row r="449" spans="1:8" s="29" customFormat="1" x14ac:dyDescent="0.2">
      <c r="A449" s="67"/>
      <c r="B449" s="19"/>
      <c r="C449" s="20"/>
      <c r="D449" s="21">
        <v>363</v>
      </c>
      <c r="E449" s="22" t="s">
        <v>113</v>
      </c>
      <c r="F449" s="23">
        <f>SUM(F448+F447)</f>
        <v>5000000</v>
      </c>
      <c r="G449" s="23">
        <f>SUM(G448+G447)</f>
        <v>5000000</v>
      </c>
      <c r="H449" s="23">
        <f>SUM(H448+H447)</f>
        <v>5000000</v>
      </c>
    </row>
    <row r="450" spans="1:8" s="29" customFormat="1" x14ac:dyDescent="0.2">
      <c r="A450" s="67"/>
      <c r="B450" s="19"/>
      <c r="C450" s="20"/>
      <c r="D450" s="21">
        <v>36</v>
      </c>
      <c r="E450" s="22" t="s">
        <v>150</v>
      </c>
      <c r="F450" s="23">
        <f>SUM(F449)</f>
        <v>5000000</v>
      </c>
      <c r="G450" s="23">
        <f>SUM(G449)</f>
        <v>5000000</v>
      </c>
      <c r="H450" s="23">
        <f>SUM(H449)</f>
        <v>5000000</v>
      </c>
    </row>
    <row r="451" spans="1:8" x14ac:dyDescent="0.2">
      <c r="A451" s="67" t="s">
        <v>14</v>
      </c>
      <c r="B451" s="169" t="s">
        <v>138</v>
      </c>
      <c r="C451" s="170"/>
      <c r="D451" s="171"/>
      <c r="E451" s="46" t="s">
        <v>173</v>
      </c>
      <c r="F451" s="112">
        <f>SUM(F458)</f>
        <v>300000</v>
      </c>
      <c r="G451" s="112">
        <f>SUM(G458)</f>
        <v>500000</v>
      </c>
      <c r="H451" s="112">
        <f>SUM(H458)</f>
        <v>500000</v>
      </c>
    </row>
    <row r="452" spans="1:8" x14ac:dyDescent="0.2">
      <c r="A452" s="9"/>
      <c r="B452" s="30">
        <v>11</v>
      </c>
      <c r="C452" s="31" t="s">
        <v>15</v>
      </c>
      <c r="D452" s="32">
        <v>3233</v>
      </c>
      <c r="E452" s="33" t="s">
        <v>38</v>
      </c>
      <c r="F452" s="34">
        <v>100000</v>
      </c>
      <c r="G452" s="34">
        <v>200000</v>
      </c>
      <c r="H452" s="34">
        <v>200000</v>
      </c>
    </row>
    <row r="453" spans="1:8" x14ac:dyDescent="0.2">
      <c r="A453" s="9"/>
      <c r="B453" s="30">
        <v>11</v>
      </c>
      <c r="C453" s="31" t="s">
        <v>15</v>
      </c>
      <c r="D453" s="32">
        <v>3235</v>
      </c>
      <c r="E453" s="33" t="s">
        <v>40</v>
      </c>
      <c r="F453" s="34">
        <v>50000</v>
      </c>
      <c r="G453" s="34">
        <v>100000</v>
      </c>
      <c r="H453" s="34">
        <v>100000</v>
      </c>
    </row>
    <row r="454" spans="1:8" x14ac:dyDescent="0.2">
      <c r="A454" s="9"/>
      <c r="B454" s="30">
        <v>11</v>
      </c>
      <c r="C454" s="31" t="s">
        <v>15</v>
      </c>
      <c r="D454" s="32">
        <v>3237</v>
      </c>
      <c r="E454" s="33" t="s">
        <v>42</v>
      </c>
      <c r="F454" s="34">
        <v>50000</v>
      </c>
      <c r="G454" s="34">
        <v>100000</v>
      </c>
      <c r="H454" s="34">
        <v>100000</v>
      </c>
    </row>
    <row r="455" spans="1:8" x14ac:dyDescent="0.2">
      <c r="A455" s="9"/>
      <c r="B455" s="30">
        <v>11</v>
      </c>
      <c r="C455" s="31" t="s">
        <v>15</v>
      </c>
      <c r="D455" s="32">
        <v>3238</v>
      </c>
      <c r="E455" s="33" t="s">
        <v>74</v>
      </c>
      <c r="F455" s="34">
        <v>50000</v>
      </c>
      <c r="G455" s="34">
        <v>50000</v>
      </c>
      <c r="H455" s="34">
        <v>50000</v>
      </c>
    </row>
    <row r="456" spans="1:8" x14ac:dyDescent="0.2">
      <c r="A456" s="9"/>
      <c r="B456" s="30">
        <v>11</v>
      </c>
      <c r="C456" s="31" t="s">
        <v>15</v>
      </c>
      <c r="D456" s="32">
        <v>3239</v>
      </c>
      <c r="E456" s="33" t="s">
        <v>43</v>
      </c>
      <c r="F456" s="34">
        <v>50000</v>
      </c>
      <c r="G456" s="34">
        <v>50000</v>
      </c>
      <c r="H456" s="34">
        <v>50000</v>
      </c>
    </row>
    <row r="457" spans="1:8" x14ac:dyDescent="0.2">
      <c r="A457" s="9"/>
      <c r="B457" s="36"/>
      <c r="C457" s="37"/>
      <c r="D457" s="21">
        <v>323</v>
      </c>
      <c r="E457" s="22" t="s">
        <v>174</v>
      </c>
      <c r="F457" s="23">
        <f>SUM(F452:F456)</f>
        <v>300000</v>
      </c>
      <c r="G457" s="23">
        <f>SUM(G452:G456)</f>
        <v>500000</v>
      </c>
      <c r="H457" s="23">
        <f>SUM(H452:H456)</f>
        <v>500000</v>
      </c>
    </row>
    <row r="458" spans="1:8" x14ac:dyDescent="0.2">
      <c r="A458" s="9"/>
      <c r="B458" s="36"/>
      <c r="C458" s="37"/>
      <c r="D458" s="21">
        <v>32</v>
      </c>
      <c r="E458" s="22" t="s">
        <v>133</v>
      </c>
      <c r="F458" s="23">
        <f>SUM(F457)</f>
        <v>300000</v>
      </c>
      <c r="G458" s="23">
        <f>SUM(G457)</f>
        <v>500000</v>
      </c>
      <c r="H458" s="23">
        <f>SUM(H457)</f>
        <v>500000</v>
      </c>
    </row>
    <row r="459" spans="1:8" ht="25.5" x14ac:dyDescent="0.2">
      <c r="A459" s="67" t="s">
        <v>14</v>
      </c>
      <c r="B459" s="169" t="s">
        <v>177</v>
      </c>
      <c r="C459" s="170"/>
      <c r="D459" s="171"/>
      <c r="E459" s="46" t="s">
        <v>178</v>
      </c>
      <c r="F459" s="112">
        <f>F479</f>
        <v>325000</v>
      </c>
      <c r="G459" s="112">
        <f>G479+G467</f>
        <v>581500</v>
      </c>
      <c r="H459" s="112">
        <f>H479</f>
        <v>0</v>
      </c>
    </row>
    <row r="460" spans="1:8" x14ac:dyDescent="0.2">
      <c r="A460" s="9"/>
      <c r="B460" s="13">
        <v>11</v>
      </c>
      <c r="C460" s="14" t="s">
        <v>15</v>
      </c>
      <c r="D460" s="15">
        <v>3111</v>
      </c>
      <c r="E460" s="16" t="s">
        <v>16</v>
      </c>
      <c r="F460" s="18"/>
      <c r="G460" s="18">
        <v>216000</v>
      </c>
      <c r="H460" s="18"/>
    </row>
    <row r="461" spans="1:8" x14ac:dyDescent="0.2">
      <c r="A461" s="9"/>
      <c r="B461" s="19"/>
      <c r="C461" s="20"/>
      <c r="D461" s="21">
        <v>311</v>
      </c>
      <c r="E461" s="22" t="s">
        <v>19</v>
      </c>
      <c r="F461" s="23"/>
      <c r="G461" s="23">
        <f>SUM(G460)</f>
        <v>216000</v>
      </c>
      <c r="H461" s="23"/>
    </row>
    <row r="462" spans="1:8" x14ac:dyDescent="0.2">
      <c r="A462" s="9"/>
      <c r="B462" s="13">
        <v>11</v>
      </c>
      <c r="C462" s="14" t="s">
        <v>15</v>
      </c>
      <c r="D462" s="15">
        <v>3121</v>
      </c>
      <c r="E462" s="16" t="s">
        <v>20</v>
      </c>
      <c r="F462" s="18"/>
      <c r="G462" s="18">
        <v>2500</v>
      </c>
      <c r="H462" s="18"/>
    </row>
    <row r="463" spans="1:8" x14ac:dyDescent="0.2">
      <c r="A463" s="9"/>
      <c r="B463" s="19"/>
      <c r="C463" s="20"/>
      <c r="D463" s="21">
        <v>312</v>
      </c>
      <c r="E463" s="22" t="s">
        <v>20</v>
      </c>
      <c r="F463" s="23"/>
      <c r="G463" s="23">
        <f>SUM(G462)</f>
        <v>2500</v>
      </c>
      <c r="H463" s="23"/>
    </row>
    <row r="464" spans="1:8" x14ac:dyDescent="0.2">
      <c r="A464" s="9"/>
      <c r="B464" s="13">
        <v>11</v>
      </c>
      <c r="C464" s="14" t="s">
        <v>15</v>
      </c>
      <c r="D464" s="15">
        <v>3132</v>
      </c>
      <c r="E464" s="16" t="s">
        <v>21</v>
      </c>
      <c r="F464" s="18"/>
      <c r="G464" s="18">
        <v>34000</v>
      </c>
      <c r="H464" s="18"/>
    </row>
    <row r="465" spans="1:8" x14ac:dyDescent="0.2">
      <c r="A465" s="9"/>
      <c r="B465" s="13">
        <v>11</v>
      </c>
      <c r="C465" s="14" t="s">
        <v>15</v>
      </c>
      <c r="D465" s="15">
        <v>3133</v>
      </c>
      <c r="E465" s="16" t="s">
        <v>22</v>
      </c>
      <c r="F465" s="18"/>
      <c r="G465" s="18">
        <v>4000</v>
      </c>
      <c r="H465" s="18"/>
    </row>
    <row r="466" spans="1:8" x14ac:dyDescent="0.2">
      <c r="A466" s="9"/>
      <c r="B466" s="19"/>
      <c r="C466" s="20"/>
      <c r="D466" s="21">
        <v>313</v>
      </c>
      <c r="E466" s="22" t="s">
        <v>23</v>
      </c>
      <c r="F466" s="23"/>
      <c r="G466" s="23">
        <f>SUM(G464:G465)</f>
        <v>38000</v>
      </c>
      <c r="H466" s="23"/>
    </row>
    <row r="467" spans="1:8" x14ac:dyDescent="0.2">
      <c r="A467" s="9"/>
      <c r="B467" s="19"/>
      <c r="C467" s="20"/>
      <c r="D467" s="21">
        <v>31</v>
      </c>
      <c r="E467" s="22" t="s">
        <v>24</v>
      </c>
      <c r="F467" s="23">
        <f>SUM(F461+F463+F466)</f>
        <v>0</v>
      </c>
      <c r="G467" s="23">
        <f>SUM(G461+G463+G466)</f>
        <v>256500</v>
      </c>
      <c r="H467" s="23">
        <f>SUM(H461+H463+H466)</f>
        <v>0</v>
      </c>
    </row>
    <row r="468" spans="1:8" x14ac:dyDescent="0.2">
      <c r="A468" s="9"/>
      <c r="B468" s="13">
        <v>11</v>
      </c>
      <c r="C468" s="14" t="s">
        <v>15</v>
      </c>
      <c r="D468" s="15">
        <v>3211</v>
      </c>
      <c r="E468" s="16" t="s">
        <v>25</v>
      </c>
      <c r="F468" s="18">
        <v>50000</v>
      </c>
      <c r="G468" s="18">
        <v>50000</v>
      </c>
      <c r="H468" s="18"/>
    </row>
    <row r="469" spans="1:8" x14ac:dyDescent="0.2">
      <c r="A469" s="9"/>
      <c r="B469" s="19"/>
      <c r="C469" s="20"/>
      <c r="D469" s="21">
        <v>321</v>
      </c>
      <c r="E469" s="22" t="s">
        <v>29</v>
      </c>
      <c r="F469" s="23">
        <f>SUM(F468)</f>
        <v>50000</v>
      </c>
      <c r="G469" s="23">
        <f>SUM(G468)</f>
        <v>50000</v>
      </c>
      <c r="H469" s="23">
        <f>SUM(H468)</f>
        <v>0</v>
      </c>
    </row>
    <row r="470" spans="1:8" x14ac:dyDescent="0.2">
      <c r="A470" s="9"/>
      <c r="B470" s="13">
        <v>11</v>
      </c>
      <c r="C470" s="14" t="s">
        <v>15</v>
      </c>
      <c r="D470" s="15">
        <v>3237</v>
      </c>
      <c r="E470" s="16" t="s">
        <v>42</v>
      </c>
      <c r="F470" s="18">
        <v>50000</v>
      </c>
      <c r="G470" s="18">
        <v>50000</v>
      </c>
      <c r="H470" s="18"/>
    </row>
    <row r="471" spans="1:8" x14ac:dyDescent="0.2">
      <c r="A471" s="9"/>
      <c r="B471" s="13">
        <v>11</v>
      </c>
      <c r="C471" s="14" t="s">
        <v>15</v>
      </c>
      <c r="D471" s="15">
        <v>3235</v>
      </c>
      <c r="E471" s="16" t="s">
        <v>40</v>
      </c>
      <c r="F471" s="18">
        <v>60000</v>
      </c>
      <c r="G471" s="18">
        <v>60000</v>
      </c>
      <c r="H471" s="18"/>
    </row>
    <row r="472" spans="1:8" x14ac:dyDescent="0.2">
      <c r="A472" s="9"/>
      <c r="B472" s="13">
        <v>11</v>
      </c>
      <c r="C472" s="14" t="s">
        <v>15</v>
      </c>
      <c r="D472" s="15">
        <v>3239</v>
      </c>
      <c r="E472" s="16" t="s">
        <v>43</v>
      </c>
      <c r="F472" s="18">
        <v>30000</v>
      </c>
      <c r="G472" s="18">
        <v>30000</v>
      </c>
      <c r="H472" s="18"/>
    </row>
    <row r="473" spans="1:8" x14ac:dyDescent="0.2">
      <c r="A473" s="9"/>
      <c r="B473" s="19"/>
      <c r="C473" s="20"/>
      <c r="D473" s="21">
        <v>323</v>
      </c>
      <c r="E473" s="22" t="s">
        <v>44</v>
      </c>
      <c r="F473" s="23">
        <f>SUM(F470:F472)</f>
        <v>140000</v>
      </c>
      <c r="G473" s="23">
        <f>SUM(G470:G472)</f>
        <v>140000</v>
      </c>
      <c r="H473" s="23">
        <f>SUM(H470:H472)</f>
        <v>0</v>
      </c>
    </row>
    <row r="474" spans="1:8" x14ac:dyDescent="0.2">
      <c r="A474" s="9"/>
      <c r="B474" s="13">
        <v>11</v>
      </c>
      <c r="C474" s="14" t="s">
        <v>15</v>
      </c>
      <c r="D474" s="15">
        <v>3293</v>
      </c>
      <c r="E474" s="16" t="s">
        <v>47</v>
      </c>
      <c r="F474" s="18">
        <v>65000</v>
      </c>
      <c r="G474" s="18">
        <v>65000</v>
      </c>
      <c r="H474" s="18"/>
    </row>
    <row r="475" spans="1:8" x14ac:dyDescent="0.2">
      <c r="A475" s="9"/>
      <c r="B475" s="13">
        <v>11</v>
      </c>
      <c r="C475" s="14" t="s">
        <v>15</v>
      </c>
      <c r="D475" s="15">
        <v>3299</v>
      </c>
      <c r="E475" s="16" t="s">
        <v>51</v>
      </c>
      <c r="F475" s="18">
        <v>20000</v>
      </c>
      <c r="G475" s="18">
        <v>20000</v>
      </c>
      <c r="H475" s="18"/>
    </row>
    <row r="476" spans="1:8" x14ac:dyDescent="0.2">
      <c r="A476" s="9"/>
      <c r="B476" s="19"/>
      <c r="C476" s="20"/>
      <c r="D476" s="21">
        <v>329</v>
      </c>
      <c r="E476" s="22" t="s">
        <v>51</v>
      </c>
      <c r="F476" s="23">
        <f>SUM(F474:F475)</f>
        <v>85000</v>
      </c>
      <c r="G476" s="23">
        <f>SUM(G474:G475)</f>
        <v>85000</v>
      </c>
      <c r="H476" s="23">
        <f>SUM(H474:H475)</f>
        <v>0</v>
      </c>
    </row>
    <row r="477" spans="1:8" x14ac:dyDescent="0.2">
      <c r="A477" s="9"/>
      <c r="B477" s="13">
        <v>11</v>
      </c>
      <c r="C477" s="14" t="s">
        <v>15</v>
      </c>
      <c r="D477" s="15">
        <v>3241</v>
      </c>
      <c r="E477" s="16" t="s">
        <v>45</v>
      </c>
      <c r="F477" s="18">
        <v>50000</v>
      </c>
      <c r="G477" s="18">
        <v>50000</v>
      </c>
      <c r="H477" s="18"/>
    </row>
    <row r="478" spans="1:8" x14ac:dyDescent="0.2">
      <c r="A478" s="9"/>
      <c r="B478" s="19"/>
      <c r="C478" s="20"/>
      <c r="D478" s="21">
        <v>324</v>
      </c>
      <c r="E478" s="22" t="s">
        <v>45</v>
      </c>
      <c r="F478" s="23">
        <f>SUM(F477)</f>
        <v>50000</v>
      </c>
      <c r="G478" s="23">
        <f>SUM(G477)</f>
        <v>50000</v>
      </c>
      <c r="H478" s="23">
        <f>SUM(H477)</f>
        <v>0</v>
      </c>
    </row>
    <row r="479" spans="1:8" x14ac:dyDescent="0.2">
      <c r="A479" s="9"/>
      <c r="B479" s="19"/>
      <c r="C479" s="20"/>
      <c r="D479" s="21">
        <v>32</v>
      </c>
      <c r="E479" s="22" t="s">
        <v>52</v>
      </c>
      <c r="F479" s="23">
        <f>F478+F476+F473+F469</f>
        <v>325000</v>
      </c>
      <c r="G479" s="23">
        <f>G478+G476+G473+G469</f>
        <v>325000</v>
      </c>
      <c r="H479" s="23">
        <f>H478+H476+H473+H469</f>
        <v>0</v>
      </c>
    </row>
    <row r="480" spans="1:8" x14ac:dyDescent="0.2">
      <c r="A480" s="9"/>
      <c r="B480" s="13"/>
      <c r="C480" s="14"/>
      <c r="D480" s="15"/>
      <c r="E480" s="16"/>
      <c r="F480" s="18"/>
      <c r="G480" s="18"/>
      <c r="H480" s="18"/>
    </row>
    <row r="481" spans="1:15" x14ac:dyDescent="0.2">
      <c r="A481" s="9"/>
      <c r="B481" s="13"/>
      <c r="C481" s="14"/>
      <c r="D481" s="15"/>
      <c r="E481" s="16"/>
      <c r="F481" s="18"/>
      <c r="G481" s="18"/>
      <c r="H481" s="18"/>
    </row>
    <row r="482" spans="1:15" x14ac:dyDescent="0.2">
      <c r="A482" s="9"/>
      <c r="B482" s="30"/>
      <c r="C482" s="31"/>
      <c r="D482" s="32"/>
      <c r="E482" s="33"/>
      <c r="F482" s="34"/>
      <c r="G482" s="34"/>
      <c r="H482" s="34"/>
    </row>
    <row r="483" spans="1:15" x14ac:dyDescent="0.2">
      <c r="D483" s="150" t="s">
        <v>159</v>
      </c>
      <c r="E483" s="151" t="s">
        <v>139</v>
      </c>
      <c r="H483" s="152"/>
    </row>
    <row r="484" spans="1:15" x14ac:dyDescent="0.2">
      <c r="D484" s="149" t="s">
        <v>140</v>
      </c>
      <c r="E484" s="153">
        <v>11</v>
      </c>
      <c r="F484" s="18">
        <f>SUM(F5+F6+F7+F9+F11+F12)</f>
        <v>25345999</v>
      </c>
      <c r="G484" s="18">
        <f>SUM(G5+G6+G7+G9+G11+G12+G460+G462+G464+G465)</f>
        <v>22694665</v>
      </c>
      <c r="H484" s="18">
        <f>SUM(H5+H6+H7+H9+H11+H12)</f>
        <v>22694665</v>
      </c>
      <c r="J484" s="107"/>
      <c r="K484" s="107"/>
      <c r="L484" s="107"/>
      <c r="M484" s="107"/>
      <c r="N484" s="107"/>
      <c r="O484" s="107"/>
    </row>
    <row r="485" spans="1:15" x14ac:dyDescent="0.2">
      <c r="D485" s="149" t="s">
        <v>140</v>
      </c>
      <c r="E485" s="153">
        <v>12</v>
      </c>
      <c r="F485" s="18">
        <f>SUM(F207+F209+F211+F214+F217+F219+F293+F295+F297+F300+F303+F305+F362+F365+F368+F370+F404+F409+F412+F414+F406)</f>
        <v>672798</v>
      </c>
      <c r="G485" s="18">
        <f>SUM(G207+G209+G211+G214+G217+G219+G293+G295+G297+G300+G303+G305+G362+G365+G368+G370+G404+G409+G412+G414+G406)</f>
        <v>671198</v>
      </c>
      <c r="H485" s="18">
        <f>SUM(H207+H209+H211+H214+H217+H219+H293+H295+H297+H300+H303+H305+H362+H365+H368+H370+H404+H409+H412+H414+H406)</f>
        <v>484439</v>
      </c>
      <c r="J485" s="107"/>
      <c r="K485" s="107"/>
      <c r="L485" s="107"/>
    </row>
    <row r="486" spans="1:15" x14ac:dyDescent="0.2">
      <c r="D486" s="150" t="s">
        <v>141</v>
      </c>
      <c r="E486" s="153" t="s">
        <v>141</v>
      </c>
      <c r="F486" s="154">
        <f t="shared" ref="F486:H486" si="30">SUM(F484:F485)</f>
        <v>26018797</v>
      </c>
      <c r="G486" s="154">
        <f t="shared" si="30"/>
        <v>23365863</v>
      </c>
      <c r="H486" s="154">
        <f t="shared" si="30"/>
        <v>23179104</v>
      </c>
      <c r="J486" s="107"/>
      <c r="K486" s="107"/>
      <c r="L486" s="107"/>
    </row>
    <row r="487" spans="1:15" x14ac:dyDescent="0.2">
      <c r="D487" s="149" t="s">
        <v>142</v>
      </c>
      <c r="E487" s="153">
        <v>11</v>
      </c>
      <c r="F487" s="34">
        <f>SUM(F15+F16+F17+F18+F20+F21+F22+F23+F24+F26+F27+F28+F29+F30+F31+F32+F33+F35+F39+F40+F41+F42+F43+F44+F71+F72+F73+F75+F82+F84+F85+F102+F104+F105+F106+F107+F108+F109+F112+F116+F128+F132+F155+F156+F157+F191+F374+F380+F383+F386+F390+F394+F452+F453+F454+F455+F456+F192+F193+F113+F114+F69+F110+F479)</f>
        <v>14128464</v>
      </c>
      <c r="G487" s="34">
        <f>SUM(G15+G16+G17+G18+G20+G21+G22+G23+G24+G26+G27+G28+G29+G30+G31+G32+G33+G35+G39+G40+G41+G42+G43+G44+G71+G72+G73+G75+G82+G84+G85+G102+G104+G105+G106+G107+G108+G109+G112+G116+G128+G132+G155+G156+G157+G191+G374+G380+G383+G386+G390+G394+G452+G453+G454+G455+G456+G192+G193+G113+G114+G69+G110+G468+G470+G471+G472+G474+G475+G477)</f>
        <v>18585387</v>
      </c>
      <c r="H487" s="34">
        <f>SUM(H15+H16+H17+H18+H20+H21+H22+H23+H24+H26+H27+H28+H29+H30+H31+H32+H33+H35+H39+H40+H41+H42+H43+H44+H71+H72+H73+H75+H82+H84+H85+H102+H104+H105+H106+H107+H108+H109+H112+H116+H128+H132+H155+H156+H157+H191+H374+H380+H383+H386+H390+H394+H452+H453+H454+H455+H456+H192+H193+H113+H114+H69+H110)</f>
        <v>14862410</v>
      </c>
    </row>
    <row r="488" spans="1:15" x14ac:dyDescent="0.2">
      <c r="D488" s="149" t="s">
        <v>142</v>
      </c>
      <c r="E488" s="153">
        <v>12</v>
      </c>
      <c r="F488" s="18">
        <f>SUM(F223+F225+F227+F229+F232+F234+F236+F238+F241+F243+F245+F247+F249+F253+F256+F259+F261+F309+F311+F316+F319+F321+F323+F325+F327+F330+F375+F381+F384+F387+F391+F395+F418+F423+F425+F427+F430+F433+F436+F251+F421)</f>
        <v>1052421</v>
      </c>
      <c r="G488" s="18">
        <f>SUM(G223+G225+G227+G229+G232+G234+G236+G238+G241+G243+G245+G247+G249+G253+G256+G259+G261+G309+G311+G316+G319+G321+G323+G325+G327+G330+G375+G381+G384+G387+G391+G395+G418+G423+G425+G427+G430+G433+G436+G251)</f>
        <v>1081039</v>
      </c>
      <c r="H488" s="18">
        <f>SUM(H223+H225+H227+H229+H232+H234+H236+H238+H241+H243+H245+H247+H249+H253+H256+H259+H261+H309+H311+H316+H319+H321+H323+H325+H327+H330+H375+H381+H384+H387+H391+H395+H418+H423+H425+H427+H430+H433+H436+H251)</f>
        <v>571150</v>
      </c>
    </row>
    <row r="489" spans="1:15" x14ac:dyDescent="0.2">
      <c r="D489" s="152">
        <v>34</v>
      </c>
      <c r="E489" s="153">
        <v>11</v>
      </c>
      <c r="F489" s="18">
        <f>F50</f>
        <v>26000</v>
      </c>
      <c r="G489" s="18">
        <f>SUM(G47+G48+G49)</f>
        <v>26000</v>
      </c>
      <c r="H489" s="18">
        <f>SUM(H47+H48+H49)</f>
        <v>26000</v>
      </c>
    </row>
    <row r="490" spans="1:15" x14ac:dyDescent="0.2">
      <c r="D490" s="152">
        <v>35</v>
      </c>
      <c r="E490" s="153">
        <v>11</v>
      </c>
      <c r="F490" s="18">
        <f>SUM(F130+F160+F161+F186+F187)</f>
        <v>18100000</v>
      </c>
      <c r="G490" s="18">
        <f>SUM(G130+G160+G161+G186+G187)</f>
        <v>17500000</v>
      </c>
      <c r="H490" s="18">
        <f>SUM(H130+H160+H161+H186+H187)</f>
        <v>17500000</v>
      </c>
    </row>
    <row r="491" spans="1:15" x14ac:dyDescent="0.2">
      <c r="D491" s="152">
        <v>35</v>
      </c>
      <c r="E491" s="153">
        <v>12</v>
      </c>
      <c r="F491" s="18">
        <f>SUM(F274+F334)</f>
        <v>577166</v>
      </c>
      <c r="G491" s="18">
        <f>SUM(G274+G334)</f>
        <v>579411</v>
      </c>
      <c r="H491" s="18">
        <f>SUM(H274+H334)</f>
        <v>556900</v>
      </c>
    </row>
    <row r="492" spans="1:15" x14ac:dyDescent="0.2">
      <c r="D492" s="152">
        <v>36</v>
      </c>
      <c r="E492" s="153">
        <v>11</v>
      </c>
      <c r="F492" s="18">
        <f>SUM(F98+F121+F135+F137+F447+F448+F196)</f>
        <v>7150000</v>
      </c>
      <c r="G492" s="18">
        <f>SUM(G98+G121+G135+G137+G447+G448+G196)</f>
        <v>9650000</v>
      </c>
      <c r="H492" s="18">
        <f>SUM(H98+H121+H135+H137+H447+H448+H196)</f>
        <v>9150000</v>
      </c>
    </row>
    <row r="493" spans="1:15" x14ac:dyDescent="0.2">
      <c r="D493" s="152">
        <v>36</v>
      </c>
      <c r="E493" s="153">
        <v>12</v>
      </c>
      <c r="F493" s="18">
        <f>SUM(F265+F267)</f>
        <v>1004893</v>
      </c>
      <c r="G493" s="18">
        <f>SUM(G265+G267)</f>
        <v>1000000</v>
      </c>
      <c r="H493" s="18">
        <f>SUM(H265+H267)</f>
        <v>849052</v>
      </c>
    </row>
    <row r="494" spans="1:15" x14ac:dyDescent="0.2">
      <c r="D494" s="152">
        <v>37</v>
      </c>
      <c r="E494" s="153">
        <v>11</v>
      </c>
      <c r="F494" s="18">
        <f>SUM(F52+F140)</f>
        <v>3100000</v>
      </c>
      <c r="G494" s="18">
        <f>SUM(G52+G140)</f>
        <v>3100000</v>
      </c>
      <c r="H494" s="18">
        <f>SUM(H52+H140)</f>
        <v>3100000</v>
      </c>
    </row>
    <row r="495" spans="1:15" x14ac:dyDescent="0.2">
      <c r="D495" s="152">
        <v>38</v>
      </c>
      <c r="E495" s="153">
        <v>11</v>
      </c>
      <c r="F495" s="18">
        <f>F201+F169+F145+F126+F58</f>
        <v>71477000</v>
      </c>
      <c r="G495" s="18">
        <f>G201+G169+G145+G126+G58</f>
        <v>71807000</v>
      </c>
      <c r="H495" s="18">
        <f>H201+H169+H145+H126+H58</f>
        <v>71807000</v>
      </c>
    </row>
    <row r="496" spans="1:15" x14ac:dyDescent="0.2">
      <c r="D496" s="152">
        <v>38</v>
      </c>
      <c r="E496" s="153">
        <v>12</v>
      </c>
      <c r="F496" s="18">
        <f>SUM(F344)</f>
        <v>100000</v>
      </c>
      <c r="G496" s="18">
        <f>SUM(G344)</f>
        <v>100000</v>
      </c>
      <c r="H496" s="18">
        <f>SUM(H344)</f>
        <v>0</v>
      </c>
    </row>
    <row r="497" spans="1:8" x14ac:dyDescent="0.2">
      <c r="D497" s="152">
        <v>41</v>
      </c>
      <c r="E497" s="153">
        <v>11</v>
      </c>
      <c r="F497" s="18">
        <f>SUM(F88+F97)</f>
        <v>1710000</v>
      </c>
      <c r="G497" s="18">
        <f>SUM(G88+G97)</f>
        <v>1510000</v>
      </c>
      <c r="H497" s="18">
        <f>SUM(H88+H97)</f>
        <v>1501000</v>
      </c>
    </row>
    <row r="498" spans="1:8" x14ac:dyDescent="0.2">
      <c r="D498" s="152">
        <v>41</v>
      </c>
      <c r="E498" s="153">
        <v>12</v>
      </c>
      <c r="F498" s="18">
        <f>SUM(F348+F279)</f>
        <v>1500</v>
      </c>
      <c r="G498" s="18">
        <f>SUM(G348+G279)</f>
        <v>1500</v>
      </c>
      <c r="H498" s="18">
        <f>SUM(H348+H279)</f>
        <v>500</v>
      </c>
    </row>
    <row r="499" spans="1:8" x14ac:dyDescent="0.2">
      <c r="D499" s="152">
        <v>42</v>
      </c>
      <c r="E499" s="153">
        <v>11</v>
      </c>
      <c r="F499" s="18">
        <f>SUM(F59+F60+F61+F62+F91+F93)</f>
        <v>1297000</v>
      </c>
      <c r="G499" s="18">
        <f>SUM(G59+G60+G61+G62+G91+G93)</f>
        <v>1397000</v>
      </c>
      <c r="H499" s="18">
        <f>SUM(H59+H60+H61+H62+H91+H93)</f>
        <v>1247000</v>
      </c>
    </row>
    <row r="500" spans="1:8" x14ac:dyDescent="0.2">
      <c r="D500" s="152">
        <v>42</v>
      </c>
      <c r="E500" s="153">
        <v>12</v>
      </c>
      <c r="F500" s="18">
        <f>SUM(F352+F354+F357+F283+F285+F288+F399+F440+F442)</f>
        <v>214241</v>
      </c>
      <c r="G500" s="18">
        <f>SUM(G352+G354+G357+G283+G285+G288+G399+G440+G442)</f>
        <v>114241</v>
      </c>
      <c r="H500" s="18">
        <f>SUM(H352+H354+H357+H283+H285+H288+H399+H440+H442)</f>
        <v>14241</v>
      </c>
    </row>
    <row r="501" spans="1:8" x14ac:dyDescent="0.2">
      <c r="D501" s="152">
        <v>46</v>
      </c>
      <c r="E501" s="153">
        <v>11</v>
      </c>
      <c r="F501" s="18"/>
      <c r="G501" s="18"/>
      <c r="H501" s="18"/>
    </row>
    <row r="502" spans="1:8" x14ac:dyDescent="0.2">
      <c r="D502" s="89"/>
      <c r="E502" s="153"/>
      <c r="F502" s="154">
        <f t="shared" ref="F502:H502" si="31">SUM(F487:F501)</f>
        <v>119938685</v>
      </c>
      <c r="G502" s="154">
        <f t="shared" si="31"/>
        <v>126451578</v>
      </c>
      <c r="H502" s="154">
        <f t="shared" si="31"/>
        <v>121185253</v>
      </c>
    </row>
    <row r="503" spans="1:8" s="29" customFormat="1" x14ac:dyDescent="0.2">
      <c r="A503" s="155"/>
      <c r="B503" s="156"/>
      <c r="C503" s="150"/>
      <c r="D503" s="88" t="s">
        <v>141</v>
      </c>
      <c r="E503" s="153" t="s">
        <v>143</v>
      </c>
      <c r="F503" s="157">
        <f t="shared" ref="F503:H503" si="32">SUM(F486+F502)</f>
        <v>145957482</v>
      </c>
      <c r="G503" s="157">
        <f t="shared" si="32"/>
        <v>149817441</v>
      </c>
      <c r="H503" s="157">
        <f t="shared" si="32"/>
        <v>144364357</v>
      </c>
    </row>
    <row r="504" spans="1:8" x14ac:dyDescent="0.2">
      <c r="D504" s="152">
        <v>32</v>
      </c>
      <c r="E504" s="153">
        <v>43</v>
      </c>
      <c r="F504" s="34">
        <f>SUM(F147+F149+F151+F171+F172+F173+F203)</f>
        <v>675000</v>
      </c>
      <c r="G504" s="34">
        <f>SUM(G147+G149+G151+G171+G172+G173+G203)</f>
        <v>675000</v>
      </c>
      <c r="H504" s="34">
        <f>SUM(H147+H149+H151+H171+H172+H173+H203)</f>
        <v>675000</v>
      </c>
    </row>
    <row r="505" spans="1:8" x14ac:dyDescent="0.2">
      <c r="D505" s="152">
        <v>36</v>
      </c>
      <c r="E505" s="153">
        <v>43</v>
      </c>
      <c r="F505" s="18">
        <f>SUM(F176+F177+F179+F180+F182)</f>
        <v>21663591</v>
      </c>
      <c r="G505" s="18">
        <f>SUM(G176+G177+G179+G180+G182)</f>
        <v>20050000</v>
      </c>
      <c r="H505" s="18">
        <f>SUM(H176+H177+H179+H180+H182)</f>
        <v>20050000</v>
      </c>
    </row>
    <row r="506" spans="1:8" x14ac:dyDescent="0.2">
      <c r="D506" s="89"/>
      <c r="E506" s="153">
        <v>43</v>
      </c>
      <c r="F506" s="18"/>
      <c r="G506" s="18"/>
      <c r="H506" s="18"/>
    </row>
    <row r="507" spans="1:8" s="29" customFormat="1" x14ac:dyDescent="0.2">
      <c r="A507" s="155"/>
      <c r="B507" s="156"/>
      <c r="C507" s="150"/>
      <c r="D507" s="88"/>
      <c r="E507" s="153" t="s">
        <v>141</v>
      </c>
      <c r="F507" s="154">
        <f t="shared" ref="F507:H507" si="33">SUM(F504:F506)</f>
        <v>22338591</v>
      </c>
      <c r="G507" s="154">
        <f t="shared" si="33"/>
        <v>20725000</v>
      </c>
      <c r="H507" s="154">
        <f t="shared" si="33"/>
        <v>20725000</v>
      </c>
    </row>
    <row r="508" spans="1:8" x14ac:dyDescent="0.2">
      <c r="D508" s="152">
        <v>32</v>
      </c>
      <c r="E508" s="153">
        <v>52</v>
      </c>
      <c r="F508" s="34">
        <f>SUM(F37)</f>
        <v>143000</v>
      </c>
      <c r="G508" s="34">
        <f>SUM(G37)</f>
        <v>143000</v>
      </c>
      <c r="H508" s="34">
        <f>SUM(H37)</f>
        <v>143000</v>
      </c>
    </row>
    <row r="509" spans="1:8" s="29" customFormat="1" x14ac:dyDescent="0.2">
      <c r="A509" s="155"/>
      <c r="B509" s="156"/>
      <c r="C509" s="150"/>
      <c r="D509" s="158"/>
      <c r="E509" s="153"/>
      <c r="F509" s="154">
        <f>SUM(F508)</f>
        <v>143000</v>
      </c>
      <c r="G509" s="154">
        <f>SUM(G508)</f>
        <v>143000</v>
      </c>
      <c r="H509" s="154">
        <f>SUM(H508)</f>
        <v>143000</v>
      </c>
    </row>
    <row r="510" spans="1:8" x14ac:dyDescent="0.2">
      <c r="D510" s="152">
        <v>32</v>
      </c>
      <c r="E510" s="153">
        <v>52</v>
      </c>
      <c r="F510" s="18">
        <f>F119</f>
        <v>32000</v>
      </c>
      <c r="G510" s="18">
        <f>G119</f>
        <v>32000</v>
      </c>
      <c r="H510" s="18">
        <f>H119</f>
        <v>32000</v>
      </c>
    </row>
    <row r="511" spans="1:8" s="29" customFormat="1" x14ac:dyDescent="0.2">
      <c r="A511" s="155"/>
      <c r="B511" s="156"/>
      <c r="C511" s="150"/>
      <c r="D511" s="158"/>
      <c r="E511" s="153"/>
      <c r="F511" s="154">
        <f>SUM(F510)</f>
        <v>32000</v>
      </c>
      <c r="G511" s="154">
        <f>SUM(G510)</f>
        <v>32000</v>
      </c>
      <c r="H511" s="154">
        <f>SUM(H510)</f>
        <v>32000</v>
      </c>
    </row>
    <row r="512" spans="1:8" x14ac:dyDescent="0.2">
      <c r="D512" s="152">
        <v>31</v>
      </c>
      <c r="E512" s="153">
        <v>561</v>
      </c>
      <c r="F512" s="18">
        <f>SUM(F208+F210+F212+F215+F218+F220)</f>
        <v>2597820</v>
      </c>
      <c r="G512" s="18">
        <f>SUM(G208+G210+G212+G215+G218+G220)</f>
        <v>2555320</v>
      </c>
      <c r="H512" s="18">
        <f>SUM(H208+H210+H212+H215+H218+H220)</f>
        <v>2087820</v>
      </c>
    </row>
    <row r="513" spans="1:8" x14ac:dyDescent="0.2">
      <c r="D513" s="152">
        <v>32</v>
      </c>
      <c r="E513" s="153">
        <v>561</v>
      </c>
      <c r="F513" s="18">
        <f>SUM(F224+F226+F228+F230+F233+F235+F237+F239+F242+F244+F246+F248+F250+F254+F257+F260+F262+F252)</f>
        <v>1996653</v>
      </c>
      <c r="G513" s="18">
        <f>SUM(G224+G226+G228+G230+G233+G235+G237+G239+G242+G244+G246+G248+G250+G254+G257+G260+G262+G252)</f>
        <v>1996653</v>
      </c>
      <c r="H513" s="18">
        <f>SUM(H224+H226+H228+H230+H233+H235+H237+H239+H242+H244+H246+H248+H250+H254+H257+H260+H262+H252)</f>
        <v>1426653</v>
      </c>
    </row>
    <row r="514" spans="1:8" x14ac:dyDescent="0.2">
      <c r="D514" s="152">
        <v>35</v>
      </c>
      <c r="E514" s="153">
        <v>561</v>
      </c>
      <c r="F514" s="18">
        <f>F276</f>
        <v>3318749</v>
      </c>
      <c r="G514" s="18">
        <f>G276</f>
        <v>3790908</v>
      </c>
      <c r="H514" s="18">
        <f>H276</f>
        <v>3544268</v>
      </c>
    </row>
    <row r="515" spans="1:8" x14ac:dyDescent="0.2">
      <c r="D515" s="152">
        <v>36</v>
      </c>
      <c r="E515" s="153">
        <v>561</v>
      </c>
      <c r="F515" s="18">
        <f>F269+F271</f>
        <v>7225519</v>
      </c>
      <c r="G515" s="18">
        <f>G269+G271</f>
        <v>6753360</v>
      </c>
      <c r="H515" s="18">
        <f>H269+H271</f>
        <v>7000000</v>
      </c>
    </row>
    <row r="516" spans="1:8" x14ac:dyDescent="0.2">
      <c r="D516" s="152">
        <v>38</v>
      </c>
      <c r="E516" s="153">
        <v>561</v>
      </c>
      <c r="F516" s="18"/>
      <c r="G516" s="18"/>
      <c r="H516" s="18"/>
    </row>
    <row r="517" spans="1:8" x14ac:dyDescent="0.2">
      <c r="D517" s="152">
        <v>41</v>
      </c>
      <c r="E517" s="153">
        <v>561</v>
      </c>
      <c r="F517" s="18">
        <f>SUM(F280)</f>
        <v>3334</v>
      </c>
      <c r="G517" s="18">
        <f>SUM(G280)</f>
        <v>3334</v>
      </c>
      <c r="H517" s="18">
        <f>SUM(H280)</f>
        <v>3334</v>
      </c>
    </row>
    <row r="518" spans="1:8" x14ac:dyDescent="0.2">
      <c r="D518" s="152">
        <v>42</v>
      </c>
      <c r="E518" s="153">
        <v>561</v>
      </c>
      <c r="F518" s="18">
        <f>SUM(F284+F286+F289)</f>
        <v>34534</v>
      </c>
      <c r="G518" s="18">
        <f>SUM(G284+G286+G289)</f>
        <v>34534</v>
      </c>
      <c r="H518" s="18">
        <f>SUM(H284+H286+H289)</f>
        <v>34534</v>
      </c>
    </row>
    <row r="519" spans="1:8" s="29" customFormat="1" x14ac:dyDescent="0.2">
      <c r="A519" s="155"/>
      <c r="B519" s="156"/>
      <c r="C519" s="150"/>
      <c r="D519" s="158"/>
      <c r="E519" s="153" t="s">
        <v>141</v>
      </c>
      <c r="F519" s="154">
        <f>SUM(F512:F518)</f>
        <v>15176609</v>
      </c>
      <c r="G519" s="154">
        <f>SUM(G512:G518)</f>
        <v>15134109</v>
      </c>
      <c r="H519" s="154">
        <f>SUM(H512:H518)</f>
        <v>14096609</v>
      </c>
    </row>
    <row r="520" spans="1:8" x14ac:dyDescent="0.2">
      <c r="D520" s="152">
        <v>31</v>
      </c>
      <c r="E520" s="153">
        <v>563</v>
      </c>
      <c r="F520" s="34">
        <f>SUM(F294+F296+F298+F301+F304+F306+F405+F410+F413+F415+F407)</f>
        <v>803634</v>
      </c>
      <c r="G520" s="34">
        <f>SUM(G294+G296+G298+G301+G304+G306+G405+G410+G413+G415+G407)</f>
        <v>793274</v>
      </c>
      <c r="H520" s="34">
        <f>SUM(H294+H296+H298+H301+H304+H306+H405+H410+H413+H415+H407)</f>
        <v>169475</v>
      </c>
    </row>
    <row r="521" spans="1:8" x14ac:dyDescent="0.2">
      <c r="D521" s="152">
        <v>32</v>
      </c>
      <c r="E521" s="153">
        <v>563</v>
      </c>
      <c r="F521" s="34">
        <f>SUM(F310+F312+F314+F317+F320+F322+F324+F326+F328+F331+F419+F424+F426+F428+F431+F434+F437+F422)</f>
        <v>1237647</v>
      </c>
      <c r="G521" s="34">
        <f>SUM(G310+G312+G314+G317+G320+G322+G324+G326+G328+G331+G419+G424+G426+G428+G431+G434+G437+G422)</f>
        <v>971552</v>
      </c>
      <c r="H521" s="34">
        <f>SUM(H310+H312+H314+H317+H320+H322+H324+H326+H328+H331+H419+H424+H426+H428+H431+H434+H437+H422)</f>
        <v>92000</v>
      </c>
    </row>
    <row r="522" spans="1:8" x14ac:dyDescent="0.2">
      <c r="D522" s="152">
        <v>35</v>
      </c>
      <c r="E522" s="153">
        <v>563</v>
      </c>
      <c r="F522" s="34">
        <f>F336</f>
        <v>200000</v>
      </c>
      <c r="G522" s="34">
        <f>G336</f>
        <v>200000</v>
      </c>
      <c r="H522" s="34">
        <f>H336</f>
        <v>0</v>
      </c>
    </row>
    <row r="523" spans="1:8" x14ac:dyDescent="0.2">
      <c r="D523" s="152">
        <v>36</v>
      </c>
      <c r="E523" s="153">
        <v>563</v>
      </c>
      <c r="F523" s="34">
        <v>0</v>
      </c>
      <c r="G523" s="34">
        <v>0</v>
      </c>
      <c r="H523" s="34">
        <v>0</v>
      </c>
    </row>
    <row r="524" spans="1:8" x14ac:dyDescent="0.2">
      <c r="D524" s="152">
        <v>38</v>
      </c>
      <c r="E524" s="153">
        <v>563</v>
      </c>
      <c r="F524" s="34">
        <f>F345</f>
        <v>3800000</v>
      </c>
      <c r="G524" s="34">
        <f>G345</f>
        <v>3800000</v>
      </c>
      <c r="H524" s="34">
        <f>H345</f>
        <v>0</v>
      </c>
    </row>
    <row r="525" spans="1:8" x14ac:dyDescent="0.2">
      <c r="D525" s="152">
        <v>41</v>
      </c>
      <c r="E525" s="153">
        <v>563</v>
      </c>
      <c r="F525" s="34">
        <f>SUM(F349)</f>
        <v>595000</v>
      </c>
      <c r="G525" s="34">
        <f>SUM(G349)</f>
        <v>1062500</v>
      </c>
      <c r="H525" s="34">
        <f>SUM(H349)</f>
        <v>0</v>
      </c>
    </row>
    <row r="526" spans="1:8" x14ac:dyDescent="0.2">
      <c r="D526" s="152">
        <v>42</v>
      </c>
      <c r="E526" s="153">
        <v>563</v>
      </c>
      <c r="F526" s="34">
        <f>SUM(F353+F441+F443+F358)</f>
        <v>3249131</v>
      </c>
      <c r="G526" s="34">
        <f>SUM(G353+G441+G443+G358)</f>
        <v>1501000</v>
      </c>
      <c r="H526" s="34">
        <f>SUM(H353+H441+H443+H358)</f>
        <v>1000</v>
      </c>
    </row>
    <row r="527" spans="1:8" x14ac:dyDescent="0.2">
      <c r="D527" s="152">
        <v>31</v>
      </c>
      <c r="E527" s="153">
        <v>559</v>
      </c>
      <c r="F527" s="34">
        <f>SUM(F363+F366+F369+F371)</f>
        <v>487900</v>
      </c>
      <c r="G527" s="34">
        <f>SUM(G363+G366+G369+G371)</f>
        <v>487900</v>
      </c>
      <c r="H527" s="34">
        <f>SUM(H363+H366+H369+H371)</f>
        <v>487900</v>
      </c>
    </row>
    <row r="528" spans="1:8" x14ac:dyDescent="0.2">
      <c r="D528" s="152">
        <v>32</v>
      </c>
      <c r="E528" s="153">
        <v>559</v>
      </c>
      <c r="F528" s="34">
        <f>SUM(F378+F382+F385+F388+F392+F396+F376)</f>
        <v>998250</v>
      </c>
      <c r="G528" s="34">
        <f>SUM(G378+G382+G385+G388+G392+G396+G376)</f>
        <v>998250</v>
      </c>
      <c r="H528" s="34">
        <f>SUM(H378+H382+H385+H388+H392+H396+H376)</f>
        <v>998250</v>
      </c>
    </row>
    <row r="529" spans="1:8" x14ac:dyDescent="0.2">
      <c r="D529" s="152">
        <v>42</v>
      </c>
      <c r="E529" s="153">
        <v>559</v>
      </c>
      <c r="F529" s="34">
        <f>SUM(F400)</f>
        <v>42500</v>
      </c>
      <c r="G529" s="34">
        <f>SUM(G400)</f>
        <v>42500</v>
      </c>
      <c r="H529" s="34">
        <f>SUM(H400)</f>
        <v>42500</v>
      </c>
    </row>
    <row r="530" spans="1:8" s="29" customFormat="1" x14ac:dyDescent="0.2">
      <c r="A530" s="155"/>
      <c r="B530" s="156"/>
      <c r="C530" s="150"/>
      <c r="D530" s="88"/>
      <c r="E530" s="153"/>
      <c r="F530" s="154">
        <f>SUM(F520:F529)</f>
        <v>11414062</v>
      </c>
      <c r="G530" s="154">
        <f>SUM(G520:G529)</f>
        <v>9856976</v>
      </c>
      <c r="H530" s="154">
        <f>SUM(H520:H529)</f>
        <v>1791125</v>
      </c>
    </row>
    <row r="531" spans="1:8" x14ac:dyDescent="0.2">
      <c r="D531" s="89"/>
      <c r="E531" s="153" t="s">
        <v>144</v>
      </c>
      <c r="F531" s="159">
        <f>SUM(F486+F502+F507+F509+F519+F530+F511)</f>
        <v>195061744</v>
      </c>
      <c r="G531" s="159">
        <f>SUM(G486+G502+G507+G509+G519+G530+G511)</f>
        <v>195708526</v>
      </c>
      <c r="H531" s="159">
        <f>SUM(H486+H502+H507+H509+H519+H530+H511)</f>
        <v>181152091</v>
      </c>
    </row>
    <row r="532" spans="1:8" x14ac:dyDescent="0.2">
      <c r="D532" s="89"/>
      <c r="E532" s="153" t="s">
        <v>145</v>
      </c>
      <c r="F532" s="159"/>
      <c r="G532" s="159"/>
      <c r="H532" s="159"/>
    </row>
    <row r="533" spans="1:8" x14ac:dyDescent="0.2">
      <c r="D533" s="89"/>
      <c r="E533" s="160" t="s">
        <v>146</v>
      </c>
      <c r="F533" s="87"/>
      <c r="G533" s="87"/>
      <c r="H533" s="87"/>
    </row>
    <row r="534" spans="1:8" x14ac:dyDescent="0.2">
      <c r="D534" s="89"/>
      <c r="E534" s="160" t="s">
        <v>149</v>
      </c>
      <c r="F534" s="161">
        <f>SUM(F3)</f>
        <v>195061744</v>
      </c>
      <c r="G534" s="161">
        <f>SUM(G3)</f>
        <v>195708526</v>
      </c>
      <c r="H534" s="161">
        <f>SUM(H3)</f>
        <v>181152091</v>
      </c>
    </row>
    <row r="535" spans="1:8" x14ac:dyDescent="0.2">
      <c r="D535" s="89"/>
      <c r="F535" s="162">
        <f>SUM(F534-F531)</f>
        <v>0</v>
      </c>
      <c r="G535" s="162">
        <f>SUM(G534-G531)</f>
        <v>0</v>
      </c>
      <c r="H535" s="162">
        <f>SUM(H534-H531)</f>
        <v>0</v>
      </c>
    </row>
    <row r="536" spans="1:8" x14ac:dyDescent="0.2">
      <c r="D536" s="89"/>
      <c r="F536" s="162"/>
      <c r="G536" s="162"/>
    </row>
    <row r="537" spans="1:8" x14ac:dyDescent="0.2">
      <c r="D537" s="89"/>
      <c r="F537" s="162"/>
      <c r="G537" s="162"/>
    </row>
    <row r="538" spans="1:8" x14ac:dyDescent="0.2">
      <c r="F538" s="162"/>
      <c r="G538" s="162"/>
      <c r="H538" s="162"/>
    </row>
    <row r="546" spans="1:12" x14ac:dyDescent="0.2">
      <c r="A546" s="4"/>
      <c r="B546" s="4"/>
      <c r="C546" s="4"/>
      <c r="E546" s="160" t="s">
        <v>176</v>
      </c>
      <c r="F546" s="162">
        <f>F507</f>
        <v>22338591</v>
      </c>
      <c r="G546" s="162">
        <f>SUM(G504+G505)</f>
        <v>20725000</v>
      </c>
      <c r="H546" s="162">
        <f>SUM(H504+H505)</f>
        <v>20725000</v>
      </c>
    </row>
    <row r="547" spans="1:12" x14ac:dyDescent="0.2">
      <c r="A547" s="4"/>
      <c r="B547" s="4"/>
      <c r="C547" s="4"/>
      <c r="E547" s="160">
        <v>6331</v>
      </c>
      <c r="F547" s="162">
        <f>F509</f>
        <v>143000</v>
      </c>
      <c r="G547" s="162">
        <f>SUM(G508)</f>
        <v>143000</v>
      </c>
      <c r="H547" s="162">
        <f>SUM(H508)</f>
        <v>143000</v>
      </c>
    </row>
    <row r="548" spans="1:12" x14ac:dyDescent="0.2">
      <c r="A548" s="4"/>
      <c r="B548" s="4"/>
      <c r="C548" s="4"/>
      <c r="E548" s="160">
        <v>63211000</v>
      </c>
      <c r="F548" s="162">
        <f>F511</f>
        <v>32000</v>
      </c>
      <c r="G548" s="162">
        <f>G511</f>
        <v>32000</v>
      </c>
      <c r="H548" s="162">
        <f>H511</f>
        <v>32000</v>
      </c>
    </row>
    <row r="549" spans="1:12" x14ac:dyDescent="0.2">
      <c r="A549" s="4"/>
      <c r="B549" s="4"/>
      <c r="C549" s="4"/>
      <c r="E549" s="160">
        <v>632310561</v>
      </c>
      <c r="F549" s="162">
        <f>SUM(F512+F513+F515+F516+F514)</f>
        <v>15138741</v>
      </c>
      <c r="G549" s="162">
        <f>SUM(G512+G513+G515+G516+G514)</f>
        <v>15096241</v>
      </c>
      <c r="H549" s="162">
        <f>SUM(H512+H513+H515+H516+H514)</f>
        <v>14058741</v>
      </c>
      <c r="J549" s="107"/>
      <c r="K549" s="107"/>
      <c r="L549" s="107"/>
    </row>
    <row r="550" spans="1:12" x14ac:dyDescent="0.2">
      <c r="A550" s="4"/>
      <c r="B550" s="4"/>
      <c r="C550" s="4"/>
      <c r="E550" s="160">
        <v>632410561</v>
      </c>
      <c r="F550" s="162">
        <f>SUM(F517+F518)</f>
        <v>37868</v>
      </c>
      <c r="G550" s="162">
        <f>SUM(G517+G518)</f>
        <v>37868</v>
      </c>
      <c r="H550" s="162">
        <f>SUM(H517+H518)</f>
        <v>37868</v>
      </c>
    </row>
    <row r="551" spans="1:12" x14ac:dyDescent="0.2">
      <c r="A551" s="4"/>
      <c r="B551" s="4"/>
      <c r="C551" s="4"/>
      <c r="D551" s="4"/>
      <c r="E551" s="160">
        <v>632310563</v>
      </c>
      <c r="F551" s="162">
        <f>SUM(F520+F521+F523+F524+F522)</f>
        <v>6041281</v>
      </c>
      <c r="G551" s="162">
        <f>SUM(G520+G521+G523+G524+G522)</f>
        <v>5764826</v>
      </c>
      <c r="H551" s="162">
        <f>SUM(H520+H521+H523+H524+H522)</f>
        <v>261475</v>
      </c>
      <c r="J551" s="107"/>
      <c r="K551" s="107"/>
      <c r="L551" s="107"/>
    </row>
    <row r="552" spans="1:12" x14ac:dyDescent="0.2">
      <c r="A552" s="4"/>
      <c r="B552" s="4"/>
      <c r="C552" s="4"/>
      <c r="D552" s="4"/>
      <c r="E552" s="160">
        <v>632410563</v>
      </c>
      <c r="F552" s="162">
        <f>SUM(F525+F526)</f>
        <v>3844131</v>
      </c>
      <c r="G552" s="162">
        <f>SUM(G525+G526)</f>
        <v>2563500</v>
      </c>
      <c r="H552" s="162">
        <f>SUM(H525+H526)</f>
        <v>1000</v>
      </c>
    </row>
    <row r="553" spans="1:12" x14ac:dyDescent="0.2">
      <c r="A553" s="4"/>
      <c r="B553" s="4"/>
      <c r="C553" s="4"/>
      <c r="D553" s="4"/>
      <c r="E553" s="160">
        <v>632310559</v>
      </c>
      <c r="F553" s="162">
        <f>SUM(F527+F528)</f>
        <v>1486150</v>
      </c>
      <c r="G553" s="162">
        <f>SUM(G527+G528)</f>
        <v>1486150</v>
      </c>
      <c r="H553" s="162">
        <f>SUM(H527+H528)</f>
        <v>1486150</v>
      </c>
      <c r="J553" s="107"/>
      <c r="K553" s="107"/>
      <c r="L553" s="107"/>
    </row>
    <row r="554" spans="1:12" x14ac:dyDescent="0.2">
      <c r="A554" s="4"/>
      <c r="B554" s="4"/>
      <c r="C554" s="4"/>
      <c r="D554" s="4"/>
      <c r="E554" s="160">
        <v>632410559</v>
      </c>
      <c r="F554" s="162">
        <f>SUM(F529)</f>
        <v>42500</v>
      </c>
      <c r="G554" s="162">
        <f>SUM(G529)</f>
        <v>42500</v>
      </c>
      <c r="H554" s="162">
        <f>SUM(H529)</f>
        <v>42500</v>
      </c>
    </row>
    <row r="555" spans="1:12" x14ac:dyDescent="0.2">
      <c r="A555" s="4"/>
      <c r="B555" s="4"/>
      <c r="C555" s="4"/>
      <c r="D555" s="4"/>
      <c r="F555" s="162"/>
      <c r="G555" s="162"/>
    </row>
    <row r="556" spans="1:12" x14ac:dyDescent="0.2">
      <c r="A556" s="4"/>
      <c r="B556" s="4"/>
      <c r="C556" s="4"/>
      <c r="D556" s="4"/>
      <c r="F556" s="162"/>
      <c r="G556" s="162"/>
    </row>
    <row r="557" spans="1:12" x14ac:dyDescent="0.2">
      <c r="A557" s="4"/>
      <c r="B557" s="4"/>
      <c r="C557" s="4"/>
      <c r="D557" s="4"/>
      <c r="F557" s="163">
        <f>SUM(F546:F556)</f>
        <v>49104262</v>
      </c>
      <c r="G557" s="163">
        <f>SUM(G546:G556)</f>
        <v>45891085</v>
      </c>
      <c r="H557" s="163">
        <f>SUM(H546:H556)</f>
        <v>36787734</v>
      </c>
      <c r="J557" s="107"/>
      <c r="K557" s="107"/>
      <c r="L557" s="107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2019-2021</vt:lpstr>
    </vt:vector>
  </TitlesOfParts>
  <Company>Ministarstvo Turizma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Sladoljev</dc:creator>
  <cp:lastModifiedBy>Nikolina Sladoljev</cp:lastModifiedBy>
  <cp:lastPrinted>2018-10-26T12:40:14Z</cp:lastPrinted>
  <dcterms:created xsi:type="dcterms:W3CDTF">2017-09-13T07:22:05Z</dcterms:created>
  <dcterms:modified xsi:type="dcterms:W3CDTF">2018-12-28T08:40:22Z</dcterms:modified>
</cp:coreProperties>
</file>